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bookViews>
    <workbookView xWindow="0" yWindow="0" windowWidth="28800" windowHeight="11580"/>
  </bookViews>
  <sheets>
    <sheet name="energia elektryczna" sheetId="7" r:id="rId1"/>
    <sheet name="energia cieplna" sheetId="5" r:id="rId2"/>
    <sheet name="łączna redukcja" sheetId="8"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5" l="1"/>
  <c r="B12" i="5"/>
  <c r="C10" i="5"/>
  <c r="C12" i="5"/>
  <c r="D10" i="5"/>
  <c r="D12" i="5"/>
  <c r="E10" i="5"/>
  <c r="E12" i="5"/>
  <c r="F10" i="5"/>
  <c r="F12" i="5"/>
  <c r="G10" i="5"/>
  <c r="G12" i="5"/>
  <c r="H10" i="5"/>
  <c r="H12" i="5"/>
  <c r="G5" i="8"/>
  <c r="E8" i="7"/>
  <c r="D10" i="7"/>
  <c r="D11" i="7"/>
  <c r="D12" i="7"/>
  <c r="D13" i="7"/>
  <c r="D14" i="7"/>
  <c r="C4" i="8"/>
  <c r="B16" i="5"/>
  <c r="C16" i="5"/>
  <c r="D16" i="5"/>
  <c r="E16" i="5"/>
  <c r="F16" i="5"/>
  <c r="C5" i="8"/>
  <c r="C6" i="8"/>
  <c r="D4" i="8"/>
  <c r="B13" i="5"/>
  <c r="C13" i="5"/>
  <c r="D13" i="5"/>
  <c r="E13" i="5"/>
  <c r="F13" i="5"/>
  <c r="G13" i="5"/>
  <c r="H13" i="5"/>
  <c r="D5" i="8"/>
  <c r="D6" i="8"/>
  <c r="E4" i="8"/>
  <c r="B14" i="5"/>
  <c r="C14" i="5"/>
  <c r="D14" i="5"/>
  <c r="E14" i="5"/>
  <c r="F14" i="5"/>
  <c r="G14" i="5"/>
  <c r="H14" i="5"/>
  <c r="E5" i="8"/>
  <c r="E6" i="8"/>
  <c r="F4" i="8"/>
  <c r="B15" i="5"/>
  <c r="C15" i="5"/>
  <c r="D15" i="5"/>
  <c r="E15" i="5"/>
  <c r="F15" i="5"/>
  <c r="G15" i="5"/>
  <c r="H15" i="5"/>
  <c r="F5" i="8"/>
  <c r="F6" i="8"/>
  <c r="G4" i="8"/>
  <c r="B17" i="5"/>
  <c r="C17" i="5"/>
  <c r="D17" i="5"/>
  <c r="E17" i="5"/>
  <c r="F17" i="5"/>
  <c r="G17" i="5"/>
  <c r="H17" i="5"/>
  <c r="B18" i="5"/>
  <c r="C18" i="5"/>
  <c r="D18" i="5"/>
  <c r="E18" i="5"/>
  <c r="F18" i="5"/>
  <c r="G18" i="5"/>
  <c r="H18" i="5"/>
  <c r="G6" i="8"/>
</calcChain>
</file>

<file path=xl/comments1.xml><?xml version="1.0" encoding="utf-8"?>
<comments xmlns="http://schemas.openxmlformats.org/spreadsheetml/2006/main">
  <authors>
    <author>Autor</author>
  </authors>
  <commentList>
    <comment ref="B12" authorId="0" shapeId="0">
      <text>
        <r>
          <rPr>
            <b/>
            <sz val="9"/>
            <color indexed="81"/>
            <rFont val="Arial CE"/>
            <charset val="238"/>
          </rPr>
          <t>E = B x W
B - zużycie paliwa [Mg]
W - 1 500 x Ar [g/Mg]
Ar - zawartość popiołu = 10</t>
        </r>
      </text>
    </comment>
    <comment ref="C12" authorId="0" shapeId="0">
      <text>
        <r>
          <rPr>
            <b/>
            <sz val="9"/>
            <color indexed="81"/>
            <rFont val="Arial CE"/>
            <charset val="238"/>
          </rPr>
          <t>E = B x W
B - zużycie paliwa [Mg]
W - 1 500 x Ar [g/Mg]
Ar - zawartość popiołu = 10</t>
        </r>
      </text>
    </comment>
    <comment ref="D12" authorId="0" shapeId="0">
      <text>
        <r>
          <rPr>
            <b/>
            <sz val="9"/>
            <color indexed="81"/>
            <rFont val="Arial CE"/>
            <charset val="238"/>
          </rPr>
          <t>E = B x W
B - zużycie paliwa [Mg]
W - 407,184 [g/Mg]</t>
        </r>
      </text>
    </comment>
    <comment ref="E12" authorId="0" shapeId="0">
      <text>
        <r>
          <rPr>
            <b/>
            <sz val="9"/>
            <color indexed="81"/>
            <rFont val="Arial CE"/>
            <charset val="238"/>
          </rPr>
          <t>E = B x W
B - zużycie paliwa [Mg]
W - 0,005 [g/m3]</t>
        </r>
      </text>
    </comment>
    <comment ref="F12" authorId="0" shapeId="0">
      <text>
        <r>
          <rPr>
            <b/>
            <sz val="9"/>
            <color indexed="81"/>
            <rFont val="Arial CE"/>
            <charset val="238"/>
          </rPr>
          <t>E = B x Wo x W
B - zużycie paliwa [Mg]
Wo - 47,3 MJ/kg
W - 3,1 [g/GJ]</t>
        </r>
      </text>
    </comment>
    <comment ref="G12" authorId="0" shapeId="0">
      <text>
        <r>
          <rPr>
            <b/>
            <sz val="9"/>
            <color indexed="81"/>
            <rFont val="Arial CE"/>
            <charset val="238"/>
          </rPr>
          <t>E = B x W
B - zużycie paliwa [Mg]
W - 1 500 x Ar [g/Mg]
Ar - zawartość popiołu = 1</t>
        </r>
      </text>
    </comment>
    <comment ref="B13" authorId="0" shapeId="0">
      <text>
        <r>
          <rPr>
            <b/>
            <sz val="9"/>
            <color indexed="81"/>
            <rFont val="Arial CE"/>
            <charset val="238"/>
          </rPr>
          <t>E = B x W
B - zużycie paliwa [Mg]
W - 16 000 x s [g/Mg]
s - zawartość siarki = 1</t>
        </r>
      </text>
    </comment>
    <comment ref="C13" authorId="0" shapeId="0">
      <text>
        <r>
          <rPr>
            <b/>
            <sz val="9"/>
            <color indexed="81"/>
            <rFont val="Arial CE"/>
            <charset val="238"/>
          </rPr>
          <t>E = B x W
B - zużycie paliwa [Mg]
W - 16 000 x s [g/Mg]
s - zawartość siarki = 1</t>
        </r>
      </text>
    </comment>
    <comment ref="D13" authorId="0" shapeId="0">
      <text>
        <r>
          <rPr>
            <b/>
            <sz val="9"/>
            <color indexed="81"/>
            <rFont val="Arial CE"/>
            <charset val="238"/>
          </rPr>
          <t>E = B x W
B - zużycie paliwa [Mg]
W - 20 359,2 x s [g/Mg]
s - zawartość siarki = 0,15</t>
        </r>
      </text>
    </comment>
    <comment ref="E13" authorId="0" shapeId="0">
      <text>
        <r>
          <rPr>
            <b/>
            <sz val="9"/>
            <color indexed="81"/>
            <rFont val="Arial CE"/>
            <charset val="238"/>
          </rPr>
          <t>E = B x W
B - zużycie paliwa [m3]
W - 0,002 x s [g/m3]
s - zawartość siarki = 7 mg/m3</t>
        </r>
      </text>
    </comment>
    <comment ref="F13" authorId="0" shapeId="0">
      <text>
        <r>
          <rPr>
            <b/>
            <sz val="9"/>
            <color indexed="81"/>
            <rFont val="Arial CE"/>
            <charset val="238"/>
          </rPr>
          <t>E = B x Wo x W
B - zużycie paliwa [Mg]
Wo - 47,3 MJ/kg
W - 0,29 [g/GJ]</t>
        </r>
      </text>
    </comment>
    <comment ref="G13" authorId="0" shapeId="0">
      <text>
        <r>
          <rPr>
            <b/>
            <sz val="9"/>
            <color indexed="81"/>
            <rFont val="Arial CE"/>
            <charset val="238"/>
          </rPr>
          <t>E = B x W
B - zużycie paliwa [Mg]
W - 110 [g/Mg]</t>
        </r>
      </text>
    </comment>
    <comment ref="B14" authorId="0" shapeId="0">
      <text>
        <r>
          <rPr>
            <b/>
            <sz val="9"/>
            <color indexed="81"/>
            <rFont val="Arial CE"/>
            <charset val="238"/>
          </rPr>
          <t>E = B x W
B - zużycie paliwa [Mg]
W - 3 000 [g/Mg]</t>
        </r>
      </text>
    </comment>
    <comment ref="C14" authorId="0" shapeId="0">
      <text>
        <r>
          <rPr>
            <b/>
            <sz val="9"/>
            <color indexed="81"/>
            <rFont val="Arial CE"/>
            <charset val="238"/>
          </rPr>
          <t>E = B x W
B - zużycie paliwa [Mg]
W - 1 000 [g/Mg]</t>
        </r>
      </text>
    </comment>
    <comment ref="D14" authorId="0" shapeId="0">
      <text>
        <r>
          <rPr>
            <b/>
            <sz val="9"/>
            <color indexed="81"/>
            <rFont val="Arial CE"/>
            <charset val="238"/>
          </rPr>
          <t>E = B x W
B - zużycie paliwa [Mg]
W - 2 395,2 [g/Mg]</t>
        </r>
      </text>
    </comment>
    <comment ref="E14" authorId="0" shapeId="0">
      <text>
        <r>
          <rPr>
            <b/>
            <sz val="9"/>
            <color indexed="81"/>
            <rFont val="Arial CE"/>
            <charset val="238"/>
          </rPr>
          <t>E = B x W
B - zużycie paliwa [Mg]
W - 1,75 [g/m3]</t>
        </r>
      </text>
    </comment>
    <comment ref="F14" authorId="0" shapeId="0">
      <text>
        <r>
          <rPr>
            <b/>
            <sz val="9"/>
            <color indexed="81"/>
            <rFont val="Arial CE"/>
            <charset val="238"/>
          </rPr>
          <t>E = B x Wo x W
B - zużycie paliwa [Mg]
Wo - 47,3 MJ/kg
W - 39 [g/GJ]</t>
        </r>
      </text>
    </comment>
    <comment ref="G14" authorId="0" shapeId="0">
      <text>
        <r>
          <rPr>
            <b/>
            <sz val="9"/>
            <color indexed="81"/>
            <rFont val="Arial CE"/>
            <charset val="238"/>
          </rPr>
          <t>E = B x W
B - zużycie paliwa [Mg]
W - 950 [g/Mg]</t>
        </r>
      </text>
    </comment>
    <comment ref="B15" authorId="0" shapeId="0">
      <text>
        <r>
          <rPr>
            <b/>
            <sz val="9"/>
            <color indexed="81"/>
            <rFont val="Arial CE"/>
            <charset val="238"/>
          </rPr>
          <t>E = B x W
B - zużycie paliwa [Mg]
W - 20 000 [g/Mg]</t>
        </r>
      </text>
    </comment>
    <comment ref="C15" authorId="0" shapeId="0">
      <text>
        <r>
          <rPr>
            <b/>
            <sz val="9"/>
            <color indexed="81"/>
            <rFont val="Arial CE"/>
            <charset val="238"/>
          </rPr>
          <t>E = B x W
B - zużycie paliwa [Mg]
W - 20 000 [g/Mg]</t>
        </r>
      </text>
    </comment>
    <comment ref="D15" authorId="0" shapeId="0">
      <text>
        <r>
          <rPr>
            <b/>
            <sz val="9"/>
            <color indexed="81"/>
            <rFont val="Arial CE"/>
            <charset val="238"/>
          </rPr>
          <t>E = B x W
B - zużycie paliwa [Mg]
W - 598,8 [g/Mg]</t>
        </r>
      </text>
    </comment>
    <comment ref="E15" authorId="0" shapeId="0">
      <text>
        <r>
          <rPr>
            <b/>
            <sz val="9"/>
            <color indexed="81"/>
            <rFont val="Arial CE"/>
            <charset val="238"/>
          </rPr>
          <t>E = B x W
B - zużycie paliwa [Mg]
W - 0,24 [g/m3]</t>
        </r>
      </text>
    </comment>
    <comment ref="F15" authorId="0" shapeId="0">
      <text>
        <r>
          <rPr>
            <b/>
            <sz val="9"/>
            <color indexed="81"/>
            <rFont val="Arial CE"/>
            <charset val="238"/>
          </rPr>
          <t>E = B x Wo x W
B - zużycie paliwa [Mg]
Wo - 47,3 MJ/kg
W - 16 [g/GJ]</t>
        </r>
      </text>
    </comment>
    <comment ref="G15" authorId="0" shapeId="0">
      <text>
        <r>
          <rPr>
            <b/>
            <sz val="9"/>
            <color indexed="81"/>
            <rFont val="Arial CE"/>
            <charset val="238"/>
          </rPr>
          <t>E = B x W
B - zużycie paliwa [Mg]
W - 16 000 [g/Mg]</t>
        </r>
      </text>
    </comment>
    <comment ref="B16" authorId="0" shapeId="0">
      <text>
        <r>
          <rPr>
            <b/>
            <sz val="9"/>
            <color indexed="81"/>
            <rFont val="Arial CE"/>
            <charset val="238"/>
          </rPr>
          <t>E = B x W
B - zużycie paliwa [Mg]
W - 2 000 000 [g/Mg]</t>
        </r>
      </text>
    </comment>
    <comment ref="C16" authorId="0" shapeId="0">
      <text>
        <r>
          <rPr>
            <b/>
            <sz val="9"/>
            <color indexed="81"/>
            <rFont val="Arial CE"/>
            <charset val="238"/>
          </rPr>
          <t>E = B x W
B - zużycie paliwa [Mg]
W - 2 360 000 [g/Mg]</t>
        </r>
      </text>
    </comment>
    <comment ref="D16" authorId="0" shapeId="0">
      <text>
        <r>
          <rPr>
            <b/>
            <sz val="9"/>
            <color indexed="81"/>
            <rFont val="Arial CE"/>
            <charset val="238"/>
          </rPr>
          <t>E = B x W
B - zużycie paliwa [Mg]
W - 3 233 520 [g/Mg]</t>
        </r>
      </text>
    </comment>
    <comment ref="E16" authorId="0" shapeId="0">
      <text>
        <r>
          <rPr>
            <b/>
            <sz val="9"/>
            <color indexed="81"/>
            <rFont val="Arial CE"/>
            <charset val="238"/>
          </rPr>
          <t>E = B x W
B - zużycie paliwa [Mg]
W - 2 000 [g/m3]</t>
        </r>
      </text>
    </comment>
    <comment ref="F16" authorId="0" shapeId="0">
      <text>
        <r>
          <rPr>
            <b/>
            <sz val="9"/>
            <color indexed="81"/>
            <rFont val="Arial CE"/>
            <charset val="238"/>
          </rPr>
          <t>E = B x Wo x W
B - zużycie paliwa [Mg]
Wo - 47,3 MJ/kg
W - 63 100 [g/GJ]</t>
        </r>
      </text>
    </comment>
    <comment ref="G16" authorId="0" shapeId="0">
      <text>
        <r>
          <rPr>
            <b/>
            <sz val="9"/>
            <color indexed="81"/>
            <rFont val="Arial CE"/>
            <charset val="238"/>
          </rPr>
          <t>E = B x W
B - zużycie paliwa [Mg]
W - 1 200 000 [g/Mg]
należy przyjąć wartość 0</t>
        </r>
      </text>
    </comment>
  </commentList>
</comments>
</file>

<file path=xl/sharedStrings.xml><?xml version="1.0" encoding="utf-8"?>
<sst xmlns="http://schemas.openxmlformats.org/spreadsheetml/2006/main" count="98" uniqueCount="70">
  <si>
    <t>redukcja emisji pyłu</t>
  </si>
  <si>
    <t>redukcja emisji CO</t>
  </si>
  <si>
    <t>emisja równoważna</t>
  </si>
  <si>
    <r>
      <t>redukcja emisji SO</t>
    </r>
    <r>
      <rPr>
        <vertAlign val="subscript"/>
        <sz val="10"/>
        <rFont val="Times New Roman"/>
        <family val="1"/>
      </rPr>
      <t>2</t>
    </r>
  </si>
  <si>
    <t>Szacunkowe wartości emisji w zależności od rodzaju spalanego opału</t>
  </si>
  <si>
    <r>
      <t>SO</t>
    </r>
    <r>
      <rPr>
        <vertAlign val="subscript"/>
        <sz val="10"/>
        <rFont val="Times New Roman"/>
        <family val="1"/>
      </rPr>
      <t>2</t>
    </r>
  </si>
  <si>
    <t>CO</t>
  </si>
  <si>
    <t>gdzie:</t>
  </si>
  <si>
    <r>
      <t>E</t>
    </r>
    <r>
      <rPr>
        <vertAlign val="subscript"/>
        <sz val="12"/>
        <rFont val="Times New Roman"/>
        <family val="1"/>
      </rPr>
      <t>R</t>
    </r>
    <r>
      <rPr>
        <sz val="12"/>
        <rFont val="Times New Roman"/>
        <family val="1"/>
      </rPr>
      <t xml:space="preserve"> -</t>
    </r>
  </si>
  <si>
    <r>
      <t>E</t>
    </r>
    <r>
      <rPr>
        <vertAlign val="subscript"/>
        <sz val="12"/>
        <rFont val="Times New Roman"/>
        <family val="1"/>
      </rPr>
      <t>pył</t>
    </r>
    <r>
      <rPr>
        <sz val="12"/>
        <rFont val="Times New Roman"/>
        <family val="1"/>
      </rPr>
      <t xml:space="preserve"> -</t>
    </r>
  </si>
  <si>
    <r>
      <t>E</t>
    </r>
    <r>
      <rPr>
        <vertAlign val="subscript"/>
        <sz val="12"/>
        <rFont val="Times New Roman"/>
        <family val="1"/>
      </rPr>
      <t>CO</t>
    </r>
    <r>
      <rPr>
        <sz val="12"/>
        <rFont val="Times New Roman"/>
        <family val="1"/>
      </rPr>
      <t xml:space="preserve"> - </t>
    </r>
  </si>
  <si>
    <r>
      <t>CO</t>
    </r>
    <r>
      <rPr>
        <vertAlign val="subscript"/>
        <sz val="10"/>
        <rFont val="Times New Roman"/>
        <family val="1"/>
      </rPr>
      <t>2</t>
    </r>
  </si>
  <si>
    <r>
      <t>NO</t>
    </r>
    <r>
      <rPr>
        <vertAlign val="subscript"/>
        <sz val="10"/>
        <rFont val="Times New Roman"/>
        <family val="1"/>
      </rPr>
      <t>x</t>
    </r>
  </si>
  <si>
    <r>
      <t>E</t>
    </r>
    <r>
      <rPr>
        <b/>
        <vertAlign val="subscript"/>
        <sz val="14"/>
        <rFont val="Times New Roman"/>
        <family val="1"/>
      </rPr>
      <t>R</t>
    </r>
    <r>
      <rPr>
        <b/>
        <sz val="14"/>
        <rFont val="Times New Roman"/>
        <family val="1"/>
      </rPr>
      <t>=2,9*E</t>
    </r>
    <r>
      <rPr>
        <b/>
        <vertAlign val="subscript"/>
        <sz val="14"/>
        <rFont val="Times New Roman"/>
        <family val="1"/>
      </rPr>
      <t>pył</t>
    </r>
    <r>
      <rPr>
        <b/>
        <sz val="14"/>
        <rFont val="Times New Roman"/>
        <family val="1"/>
      </rPr>
      <t>+0,5*E</t>
    </r>
    <r>
      <rPr>
        <b/>
        <vertAlign val="subscript"/>
        <sz val="14"/>
        <rFont val="Times New Roman"/>
        <family val="1"/>
      </rPr>
      <t>CO</t>
    </r>
    <r>
      <rPr>
        <b/>
        <sz val="14"/>
        <rFont val="Times New Roman"/>
        <family val="1"/>
      </rPr>
      <t>+2,9*E</t>
    </r>
    <r>
      <rPr>
        <b/>
        <vertAlign val="subscript"/>
        <sz val="14"/>
        <rFont val="Times New Roman"/>
        <family val="1"/>
      </rPr>
      <t>NOx</t>
    </r>
    <r>
      <rPr>
        <b/>
        <sz val="14"/>
        <rFont val="Times New Roman"/>
        <family val="1"/>
      </rPr>
      <t>+E</t>
    </r>
    <r>
      <rPr>
        <b/>
        <vertAlign val="subscript"/>
        <sz val="14"/>
        <rFont val="Times New Roman"/>
        <family val="1"/>
      </rPr>
      <t>SO2</t>
    </r>
  </si>
  <si>
    <r>
      <t>E</t>
    </r>
    <r>
      <rPr>
        <vertAlign val="subscript"/>
        <sz val="12"/>
        <rFont val="Times New Roman"/>
        <family val="1"/>
      </rPr>
      <t>NOx</t>
    </r>
    <r>
      <rPr>
        <sz val="12"/>
        <rFont val="Times New Roman"/>
        <family val="1"/>
      </rPr>
      <t xml:space="preserve"> -</t>
    </r>
  </si>
  <si>
    <t>redukcja emisji Nox</t>
  </si>
  <si>
    <r>
      <t>E</t>
    </r>
    <r>
      <rPr>
        <vertAlign val="subscript"/>
        <sz val="12"/>
        <rFont val="Times New Roman"/>
        <family val="1"/>
      </rPr>
      <t>SO</t>
    </r>
    <r>
      <rPr>
        <vertAlign val="subscript"/>
        <sz val="10"/>
        <rFont val="Times New Roman"/>
        <family val="1"/>
      </rPr>
      <t>2</t>
    </r>
    <r>
      <rPr>
        <sz val="12"/>
        <rFont val="Times New Roman"/>
        <family val="1"/>
      </rPr>
      <t xml:space="preserve"> -</t>
    </r>
  </si>
  <si>
    <t>pyły ogółem</t>
  </si>
  <si>
    <t>pył PM 2,5</t>
  </si>
  <si>
    <t>pył PM 10</t>
  </si>
  <si>
    <t>Metodyka</t>
  </si>
  <si>
    <t>W przypadku, gdy dane dot. paliwa są niedostępne lub wnioskodawca uzasadni w sposób przekonywujący, dlaczego nie podał danych rzeczywistych, dopuszczona jest możliwość wyliczenia innego zużycia paliwa (np. w oparciu o audyt energetyczny), przy czym wielkość ta powinna odnosić się do energii końcowej, a nie energii pierwotnej.</t>
  </si>
  <si>
    <t>Efekt ekologiczny (EE) w przypadku:</t>
  </si>
  <si>
    <r>
      <rPr>
        <b/>
        <sz val="11"/>
        <rFont val="Lucida Grande"/>
      </rPr>
      <t>istniejących źródeł</t>
    </r>
    <r>
      <rPr>
        <sz val="11"/>
        <rFont val="Lucida Grande"/>
      </rPr>
      <t xml:space="preserve"> – to łączna emisja przed projektem (E1) pomniejszona o łączną emisję po projekcie (E2) </t>
    </r>
    <r>
      <rPr>
        <sz val="11"/>
        <rFont val="Lucida Sans Unicode"/>
      </rPr>
      <t>⇒</t>
    </r>
    <r>
      <rPr>
        <sz val="11"/>
        <rFont val="Lucida Grande"/>
      </rPr>
      <t xml:space="preserve"> EE= E1-E2</t>
    </r>
  </si>
  <si>
    <t xml:space="preserve">Poszczególne elementy źródeł emisji powinny być spójne z zakresem projektu objętym wnioskiem. </t>
  </si>
  <si>
    <r>
      <rPr>
        <b/>
        <u/>
        <sz val="11"/>
        <rFont val="Arial CE"/>
        <charset val="238"/>
      </rPr>
      <t>W przypadku funkcjonujących kotłowni</t>
    </r>
    <r>
      <rPr>
        <sz val="11"/>
        <rFont val="Arial CE"/>
        <charset val="238"/>
      </rPr>
      <t>, wnioskodawca powinien podać roczne zużycie opału.</t>
    </r>
  </si>
  <si>
    <r>
      <rPr>
        <b/>
        <u/>
        <sz val="11"/>
        <rFont val="Arial CE"/>
        <charset val="238"/>
      </rPr>
      <t>W przypadku zasilania z sieci ciepłowniczej</t>
    </r>
    <r>
      <rPr>
        <sz val="11"/>
        <rFont val="Arial CE"/>
        <charset val="238"/>
      </rPr>
      <t>, powinno podać zużycie energii na podstawie odczytów licznika i przeliczyć na zużycie paliwa.</t>
    </r>
  </si>
  <si>
    <t>Emisja równoważna [Mg SO2 / rok]</t>
  </si>
  <si>
    <r>
      <rPr>
        <b/>
        <sz val="11"/>
        <rFont val="Arial CE"/>
        <charset val="238"/>
      </rPr>
      <t xml:space="preserve">nowych źródeł energii </t>
    </r>
    <r>
      <rPr>
        <sz val="11"/>
        <rFont val="Arial CE"/>
        <charset val="238"/>
      </rPr>
      <t>– to uniknięta emisja dzięki zastosowaniu OZE (E1)</t>
    </r>
  </si>
  <si>
    <t>Zgodnie zasadami Wspólnotowego handlu uprawnieniami do emisji oraz IPCC, emisja CO2 ze spalania biomasy nie wlicza się do sumy emisji ze spalania paliw, co oznacza, że jest to równoważne stosowaniu zerowego wskaźnika emisji dla biomasy.</t>
  </si>
  <si>
    <r>
      <t>gaz ziemny
m</t>
    </r>
    <r>
      <rPr>
        <vertAlign val="superscript"/>
        <sz val="10"/>
        <rFont val="Times New Roman"/>
        <family val="1"/>
      </rPr>
      <t>3</t>
    </r>
    <r>
      <rPr>
        <sz val="10"/>
        <rFont val="Times New Roman"/>
        <family val="1"/>
      </rPr>
      <t>/rok</t>
    </r>
  </si>
  <si>
    <t>gaz LPG 
(propan-butan)
ton/rok</t>
  </si>
  <si>
    <t>drewno
ton/rok</t>
  </si>
  <si>
    <t>słoma
ton/rok</t>
  </si>
  <si>
    <t>węgiel
ton/rok</t>
  </si>
  <si>
    <t>koks
ton/rok</t>
  </si>
  <si>
    <t>olej
ton/rok</t>
  </si>
  <si>
    <t>rodzaj opału</t>
  </si>
  <si>
    <r>
      <rPr>
        <b/>
        <sz val="11"/>
        <rFont val="Arial CE"/>
        <charset val="238"/>
      </rPr>
      <t>E2</t>
    </r>
    <r>
      <rPr>
        <sz val="11"/>
        <rFont val="Arial CE"/>
        <charset val="238"/>
      </rPr>
      <t>, czyli emisja z źródła po realizacji projektu (na podstawie szacowanego zużycia paliwa)</t>
    </r>
  </si>
  <si>
    <t>Tabela dotycząca emisji zanieczyszczeń, może obejmować łączną redukcję zużycia paliwa, a szczegółowy sposób wyliczenia zużycia paliwa przed i po projekcie powinien być zamieszczony przez wnioskodawcę w Studium wykonalności.</t>
  </si>
  <si>
    <t>Arkusz do obliczeń efektu ekologicznego - energia cieplna</t>
  </si>
  <si>
    <t>Arkusz do obliczeń efektu ekologicznego - energia elektryczna</t>
  </si>
  <si>
    <t>pyły zawieszone</t>
  </si>
  <si>
    <t>Mg/MWh</t>
  </si>
  <si>
    <r>
      <rPr>
        <b/>
        <sz val="11"/>
        <rFont val="Arial CE"/>
        <charset val="238"/>
      </rPr>
      <t>E2</t>
    </r>
    <r>
      <rPr>
        <sz val="11"/>
        <rFont val="Arial CE"/>
        <charset val="238"/>
      </rPr>
      <t>, czyli emisja z źródła po realizacji projektu (na podstawie szacowanego wykoprzystania energii elektrycznej pochodzącej z sieci)</t>
    </r>
  </si>
  <si>
    <t>Tabela dotycząca emisji zanieczyszczeń, może obejmować łączną redukcję zużycia energii elektrycznej, a szczegółowy sposób wyliczenia zużycia energii przed i po projekcie powinien być zamieszczony przez wnioskodawcę w Studium wykonalności.</t>
  </si>
  <si>
    <t>Wszelkie wielkości zużycia paliwa powinny odnosić się do ostatniego roku kalendarzowego lub – jeśli ten rok odbiegał w sposób istotny od norm zużycia – może zostać podana średnia z 3 ostatnich lat.</t>
  </si>
  <si>
    <t>Wszelkie wielkości zużycia energii elektrycznej powinny odnosić się do ostatniego roku kalendarzowego lub – jeśli ten rok odbiegał w sposób istotny od norm zużycia – może zostać podana średnia z 3 ostatnich lat.</t>
  </si>
  <si>
    <t>roczna redukcja zużycia paliwa</t>
  </si>
  <si>
    <t>zużycie przed</t>
  </si>
  <si>
    <t>zużycie po</t>
  </si>
  <si>
    <t>REDUKCJA EMISJI (ton/rok)</t>
  </si>
  <si>
    <t>redukcja roczne zapotrzebowanie na energię elektryczną [MWh]</t>
  </si>
  <si>
    <t>ENERGIA EL.</t>
  </si>
  <si>
    <t>ENERGIA CIEPLNA</t>
  </si>
  <si>
    <t>RAZEM</t>
  </si>
  <si>
    <t>REDUKCJA EMISJI CO2, ton/rok</t>
  </si>
  <si>
    <t>Po wpisaniu w odpowiednie zielone pola rocznego zapotrzebowania na energię elektryczną [MWh] oddzielnie przed oraz po realizacji projektu,  co umożliwia obliczenie ich redukcji, a następnie obliczenie EMISJI RÓWNOWAŻNEJ (w przeliczeniu na emisję równoważną SO2) według poniższego wzoru:</t>
  </si>
  <si>
    <t>Po wpisaniu w odpowiednie zielone pola rocznego zużycia opału stosowanego oddzielnie przed oraz po realizacji projektu,  co umożliwi obliczenie ich redukcji, a następnie obliczenie EMISJI RÓWNOWAŻNEJ (w przeliczeniu na emisję równoważną SO2) według poniższego wzoru:</t>
  </si>
  <si>
    <r>
      <rPr>
        <b/>
        <sz val="11"/>
        <rFont val="Arial CE"/>
        <charset val="238"/>
      </rPr>
      <t xml:space="preserve">nowych źródeł energii </t>
    </r>
    <r>
      <rPr>
        <sz val="11"/>
        <rFont val="Arial CE"/>
        <charset val="238"/>
      </rPr>
      <t>– to uniknięta emisja dzięki zastosowaniu OZE (E1). W tym przypadku należy wskazać ilość wyprodukowanej energii w rocznym zapotrzebowaniu na energię elektryczną, stan przed [MWh], natomiast w rocznym zapotrzebowaniu na energię elektryczną, stan po [MWh] należy wstawić "0".</t>
    </r>
  </si>
  <si>
    <t>REDUKCJA EMISJI SO2, ton/rok</t>
  </si>
  <si>
    <t>REDUKCJA EMISJI NOx, ton/rok</t>
  </si>
  <si>
    <t>REDUKCJA EMISJI CO, ton/rok</t>
  </si>
  <si>
    <t>REDUKCJA EMISJI Pyły, ton/rok</t>
  </si>
  <si>
    <t>roczne zapotrzebowanie na energię elektryczną ze źródeł konwencjonalnych, stan przed [MWh]</t>
  </si>
  <si>
    <t>roczne zapotrzebowanie na energię elektrycznąze źródeł konwencjonalnych, stan po [MWh]</t>
  </si>
  <si>
    <r>
      <rPr>
        <b/>
        <sz val="11"/>
        <rFont val="Arial CE"/>
        <charset val="238"/>
      </rPr>
      <t>E1</t>
    </r>
    <r>
      <rPr>
        <sz val="11"/>
        <rFont val="Arial CE"/>
        <charset val="238"/>
      </rPr>
      <t>, czyli emisja z obecnego źródła przed realizacją projektu, wyliczana jest na podstawie poziomów emisji wskazanych w raporcie: "Wskaźniki emisyjności CO2, SO2, NOx, CO i pyłu całkowitego dla energii elektrycznej na podstawie informacji zawartych w krajowej bazie o emisjach gazów cieplarnianych i innych substancji za 2017 rok, IOŚ-PIB, grudzień 2018"</t>
    </r>
  </si>
  <si>
    <t>Na podstawie raportu: "Wskaźniki emisyjności CO2, SO2, NOx, CO i pyłu całkowitego dla energii elektrycznej na podstawie informacji zawartych w Krajowej bazie o emisjach gazów cieplarnianych i innych substancji za 2022 rok, IOŚ-PIB, grudzień 2023"</t>
  </si>
  <si>
    <t>Dopuszczona jest możliwość podania przez wnioskodawcę swojego sposobu wyliczenia paliwa, przy czym nie powinien on być większy niż obliczenie go na podstawie wzoru B [Mg] = ( (E [MWh] x 3600) / WO [MJ/kg] ) / 1000 – z uwzględnieniem właściwego wskaźnika WO z informacji KOBiZE „Wartości Wartości opałowe (WO) i wskaźniki emisji CO2 (WE) w roku 2020 do raportowania w ramach Wspólnotowego Systemu Handlu Uprawnieniami do Emisji za rok 2023"</t>
  </si>
  <si>
    <r>
      <rPr>
        <b/>
        <sz val="11"/>
        <rFont val="Arial CE"/>
        <charset val="238"/>
      </rPr>
      <t>E1</t>
    </r>
    <r>
      <rPr>
        <sz val="11"/>
        <rFont val="Arial CE"/>
        <charset val="238"/>
      </rPr>
      <t>, czyli emisja z obecnego źródła przed realizacją projektu, wyliczana jest na podstawie faktycznego zużycia paliwa ze wzoru:</t>
    </r>
    <r>
      <rPr>
        <b/>
        <sz val="11"/>
        <rFont val="Arial CE"/>
        <charset val="238"/>
      </rPr>
      <t xml:space="preserve"> B [Mg] = ( (E [MWh] x 3600) / WO [MJ/kg] ) / 1000</t>
    </r>
    <r>
      <rPr>
        <sz val="11"/>
        <rFont val="Arial CE"/>
        <charset val="238"/>
      </rPr>
      <t>, z uwzględnieniem właściwego wskaźnika WO z informacji KOBiZE „Wartości opałowe (WO) i wskaźniki emisji CO2 (WE) w roku 2020 do raportowania w ramach Wspólnotowego Systemu Handlu Uprawnieniami do Emisji za rok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</si>
</sst>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
    <numFmt numFmtId="166" formatCode="0.000000"/>
  </numFmts>
  <fonts count="25">
    <font>
      <sz val="10"/>
      <name val="Arial CE"/>
      <charset val="238"/>
    </font>
    <font>
      <sz val="8"/>
      <name val="Arial CE"/>
      <charset val="238"/>
    </font>
    <font>
      <b/>
      <sz val="12"/>
      <name val="Times New Roman"/>
      <family val="1"/>
    </font>
    <font>
      <sz val="10"/>
      <name val="Times New Roman"/>
      <family val="1"/>
    </font>
    <font>
      <b/>
      <sz val="9"/>
      <name val="Times New Roman"/>
      <family val="1"/>
    </font>
    <font>
      <vertAlign val="superscript"/>
      <sz val="10"/>
      <name val="Times New Roman"/>
      <family val="1"/>
    </font>
    <font>
      <b/>
      <sz val="10"/>
      <name val="Times New Roman"/>
      <family val="1"/>
    </font>
    <font>
      <vertAlign val="subscript"/>
      <sz val="10"/>
      <name val="Times New Roman"/>
      <family val="1"/>
    </font>
    <font>
      <b/>
      <sz val="14"/>
      <name val="Times New Roman"/>
      <family val="1"/>
    </font>
    <font>
      <b/>
      <vertAlign val="subscript"/>
      <sz val="14"/>
      <name val="Times New Roman"/>
      <family val="1"/>
    </font>
    <font>
      <sz val="12"/>
      <name val="Times New Roman"/>
      <family val="1"/>
    </font>
    <font>
      <vertAlign val="subscript"/>
      <sz val="12"/>
      <name val="Times New Roman"/>
      <family val="1"/>
    </font>
    <font>
      <b/>
      <sz val="9"/>
      <color indexed="81"/>
      <name val="Arial CE"/>
      <charset val="238"/>
    </font>
    <font>
      <u/>
      <sz val="10"/>
      <color theme="10"/>
      <name val="Arial CE"/>
      <charset val="238"/>
    </font>
    <font>
      <u/>
      <sz val="10"/>
      <color theme="11"/>
      <name val="Arial CE"/>
      <charset val="238"/>
    </font>
    <font>
      <sz val="11"/>
      <name val="Arial CE"/>
      <charset val="238"/>
    </font>
    <font>
      <b/>
      <sz val="11"/>
      <name val="Arial CE"/>
      <charset val="238"/>
    </font>
    <font>
      <sz val="11"/>
      <name val="Lucida Grande"/>
    </font>
    <font>
      <sz val="11"/>
      <name val="Lucida Sans Unicode"/>
    </font>
    <font>
      <b/>
      <sz val="11"/>
      <name val="Lucida Grande"/>
    </font>
    <font>
      <b/>
      <u/>
      <sz val="11"/>
      <name val="Arial CE"/>
      <charset val="238"/>
    </font>
    <font>
      <b/>
      <sz val="12"/>
      <name val="Arial CE"/>
      <charset val="238"/>
    </font>
    <font>
      <sz val="8"/>
      <name val="Times New Roman"/>
      <family val="1"/>
      <charset val="238"/>
    </font>
    <font>
      <b/>
      <sz val="12"/>
      <name val="Times New Roman"/>
      <family val="1"/>
      <charset val="238"/>
    </font>
    <font>
      <sz val="12"/>
      <name val="Times New Roman"/>
      <family val="1"/>
      <charset val="238"/>
    </font>
  </fonts>
  <fills count="4">
    <fill>
      <patternFill patternType="none"/>
    </fill>
    <fill>
      <patternFill patternType="gray125"/>
    </fill>
    <fill>
      <patternFill patternType="solid">
        <fgColor theme="6"/>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5">
    <xf numFmtId="0" fontId="0" fillId="0" borderId="0" xfId="0"/>
    <xf numFmtId="0" fontId="3"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2" xfId="0" applyFont="1" applyBorder="1" applyAlignment="1">
      <alignment vertical="center"/>
    </xf>
    <xf numFmtId="0" fontId="15" fillId="0" borderId="0" xfId="0" applyFont="1" applyAlignment="1">
      <alignment vertical="center"/>
    </xf>
    <xf numFmtId="0" fontId="3" fillId="0" borderId="1" xfId="0" applyFont="1" applyBorder="1" applyAlignment="1">
      <alignment horizontal="center" vertical="center"/>
    </xf>
    <xf numFmtId="0" fontId="3" fillId="0" borderId="11" xfId="0" applyFont="1" applyBorder="1"/>
    <xf numFmtId="0" fontId="10" fillId="0" borderId="0" xfId="0" applyFont="1" applyAlignment="1">
      <alignment horizontal="right"/>
    </xf>
    <xf numFmtId="0" fontId="10" fillId="0" borderId="6" xfId="0" applyFont="1" applyBorder="1" applyAlignment="1">
      <alignment horizontal="right"/>
    </xf>
    <xf numFmtId="0" fontId="3" fillId="0" borderId="1" xfId="0" applyFont="1" applyBorder="1" applyAlignment="1">
      <alignment vertical="center" wrapText="1"/>
    </xf>
    <xf numFmtId="0" fontId="2" fillId="0" borderId="1"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xf numFmtId="0" fontId="24" fillId="0" borderId="1" xfId="0" applyFont="1" applyBorder="1"/>
    <xf numFmtId="0" fontId="24" fillId="0" borderId="1" xfId="0" applyFont="1" applyBorder="1" applyAlignment="1">
      <alignment horizont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xf numFmtId="164" fontId="24" fillId="0" borderId="1" xfId="0" applyNumberFormat="1" applyFont="1" applyBorder="1"/>
    <xf numFmtId="164" fontId="23" fillId="0" borderId="1" xfId="0" applyNumberFormat="1" applyFont="1" applyBorder="1"/>
    <xf numFmtId="165" fontId="6" fillId="0" borderId="1"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6" xfId="0" applyFont="1" applyBorder="1" applyAlignment="1">
      <alignment horizontal="center"/>
    </xf>
    <xf numFmtId="0" fontId="3" fillId="0" borderId="13" xfId="0" applyFont="1" applyBorder="1" applyAlignment="1">
      <alignment horizont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4" fillId="0" borderId="10" xfId="0" applyFont="1" applyBorder="1" applyAlignment="1">
      <alignment horizontal="center"/>
    </xf>
    <xf numFmtId="0" fontId="4" fillId="0" borderId="12"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0" xfId="0" applyFont="1" applyAlignment="1">
      <alignment horizontal="center"/>
    </xf>
    <xf numFmtId="0" fontId="3" fillId="0" borderId="11" xfId="0" applyFont="1" applyBorder="1" applyAlignment="1">
      <alignment horizontal="center"/>
    </xf>
    <xf numFmtId="0" fontId="3" fillId="0" borderId="0" xfId="0" applyFont="1" applyAlignment="1">
      <alignment horizontal="left"/>
    </xf>
    <xf numFmtId="0" fontId="3" fillId="0" borderId="11" xfId="0" applyFont="1" applyBorder="1" applyAlignment="1">
      <alignment horizontal="left"/>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3" fillId="0" borderId="6" xfId="0" applyFont="1" applyBorder="1" applyAlignment="1">
      <alignment horizontal="left"/>
    </xf>
    <xf numFmtId="0" fontId="3" fillId="0" borderId="13" xfId="0" applyFont="1" applyBorder="1" applyAlignment="1">
      <alignment horizontal="left"/>
    </xf>
    <xf numFmtId="0" fontId="8" fillId="0" borderId="8"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3" fillId="0" borderId="10"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22" fillId="0" borderId="10"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64" fontId="3" fillId="2" borderId="1" xfId="0" applyNumberFormat="1" applyFont="1" applyFill="1" applyBorder="1" applyAlignment="1">
      <alignment horizontal="center"/>
    </xf>
    <xf numFmtId="165" fontId="6" fillId="0" borderId="1" xfId="0" applyNumberFormat="1" applyFont="1" applyBorder="1" applyAlignment="1">
      <alignment horizontal="center"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xf>
    <xf numFmtId="0" fontId="15" fillId="0" borderId="11" xfId="0" applyFont="1" applyBorder="1" applyAlignment="1">
      <alignment horizontal="left" vertical="center"/>
    </xf>
    <xf numFmtId="0" fontId="8" fillId="0" borderId="10"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3" xfId="0" applyFont="1" applyBorder="1" applyAlignment="1">
      <alignment horizontal="center"/>
    </xf>
  </cellXfs>
  <cellStyles count="105">
    <cellStyle name="Hiperłącze" xfId="1" builtinId="8" hidden="1"/>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99" builtinId="8" hidden="1"/>
    <cellStyle name="Hiperłącze" xfId="101" builtinId="8" hidden="1"/>
    <cellStyle name="Hiperłącze" xfId="103" builtinId="8" hidden="1"/>
    <cellStyle name="Normalny" xfId="0" builtinId="0"/>
    <cellStyle name="Odwiedzone hiperłącze" xfId="2" builtinId="9" hidden="1"/>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0" builtinId="9" hidden="1"/>
    <cellStyle name="Odwiedzone hiperłącze" xfId="102" builtinId="9" hidden="1"/>
    <cellStyle name="Odwiedzone hiperłącze" xfId="10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zoomScale="115" zoomScaleNormal="115" zoomScalePageLayoutView="115" workbookViewId="0">
      <selection activeCell="D11" sqref="D11:H11"/>
    </sheetView>
  </sheetViews>
  <sheetFormatPr defaultColWidth="9" defaultRowHeight="12.75"/>
  <cols>
    <col min="1" max="1" width="15.85546875" style="1" customWidth="1"/>
    <col min="2" max="2" width="12.140625" style="1" customWidth="1"/>
    <col min="3" max="8" width="12.28515625" style="1" customWidth="1"/>
    <col min="9" max="16384" width="9" style="1"/>
  </cols>
  <sheetData>
    <row r="1" spans="1:8" ht="18.75">
      <c r="A1" s="74" t="s">
        <v>41</v>
      </c>
      <c r="B1" s="75"/>
      <c r="C1" s="75"/>
      <c r="D1" s="75"/>
      <c r="E1" s="75"/>
      <c r="F1" s="75"/>
      <c r="G1" s="75"/>
      <c r="H1" s="76"/>
    </row>
    <row r="2" spans="1:8" ht="24.75" customHeight="1">
      <c r="A2" s="84" t="s">
        <v>67</v>
      </c>
      <c r="B2" s="85"/>
      <c r="C2" s="85"/>
      <c r="D2" s="85"/>
      <c r="E2" s="85"/>
      <c r="F2" s="85"/>
      <c r="G2" s="85"/>
      <c r="H2" s="86"/>
    </row>
    <row r="3" spans="1:8">
      <c r="A3" s="77"/>
      <c r="B3" s="56"/>
      <c r="C3" s="56"/>
      <c r="D3" s="56"/>
      <c r="E3" s="56"/>
      <c r="F3" s="56"/>
      <c r="G3" s="56"/>
      <c r="H3" s="57"/>
    </row>
    <row r="4" spans="1:8">
      <c r="A4" s="77"/>
      <c r="B4" s="56"/>
      <c r="C4" s="56"/>
      <c r="D4" s="56"/>
      <c r="E4" s="56"/>
      <c r="F4" s="56"/>
      <c r="G4" s="56"/>
      <c r="H4" s="57"/>
    </row>
    <row r="5" spans="1:8">
      <c r="A5" s="77"/>
      <c r="B5" s="56"/>
      <c r="C5" s="56"/>
      <c r="D5" s="56"/>
      <c r="E5" s="56"/>
      <c r="F5" s="56"/>
      <c r="G5" s="56"/>
      <c r="H5" s="57"/>
    </row>
    <row r="6" spans="1:8" ht="24.75" customHeight="1">
      <c r="A6" s="87" t="s">
        <v>64</v>
      </c>
      <c r="B6" s="88"/>
      <c r="C6" s="88"/>
      <c r="D6" s="89"/>
      <c r="E6" s="90">
        <v>0</v>
      </c>
      <c r="F6" s="90"/>
      <c r="G6" s="90"/>
      <c r="H6" s="90"/>
    </row>
    <row r="7" spans="1:8" ht="30" customHeight="1">
      <c r="A7" s="87" t="s">
        <v>65</v>
      </c>
      <c r="B7" s="88"/>
      <c r="C7" s="88"/>
      <c r="D7" s="89"/>
      <c r="E7" s="90">
        <v>0</v>
      </c>
      <c r="F7" s="90"/>
      <c r="G7" s="90"/>
      <c r="H7" s="90"/>
    </row>
    <row r="8" spans="1:8" ht="39" customHeight="1">
      <c r="A8" s="87" t="s">
        <v>52</v>
      </c>
      <c r="B8" s="88"/>
      <c r="C8" s="88"/>
      <c r="D8" s="89"/>
      <c r="E8" s="81">
        <f>E6-E7</f>
        <v>0</v>
      </c>
      <c r="F8" s="82"/>
      <c r="G8" s="82"/>
      <c r="H8" s="83"/>
    </row>
    <row r="9" spans="1:8" s="4" customFormat="1" ht="30.75" customHeight="1">
      <c r="A9" s="78" t="s">
        <v>51</v>
      </c>
      <c r="B9" s="79"/>
      <c r="C9" s="79"/>
      <c r="D9" s="79"/>
      <c r="E9" s="79"/>
      <c r="F9" s="79"/>
      <c r="G9" s="79"/>
      <c r="H9" s="80"/>
    </row>
    <row r="10" spans="1:8" s="4" customFormat="1" ht="30.75" customHeight="1">
      <c r="A10" s="2" t="s">
        <v>11</v>
      </c>
      <c r="B10" s="17">
        <v>0.68500000000000005</v>
      </c>
      <c r="C10" s="18" t="s">
        <v>43</v>
      </c>
      <c r="D10" s="91">
        <f>B10*E8</f>
        <v>0</v>
      </c>
      <c r="E10" s="91"/>
      <c r="F10" s="91"/>
      <c r="G10" s="91"/>
      <c r="H10" s="91"/>
    </row>
    <row r="11" spans="1:8" s="4" customFormat="1" ht="30.75" customHeight="1">
      <c r="A11" s="2" t="s">
        <v>5</v>
      </c>
      <c r="B11" s="17">
        <v>4.3600000000000003E-4</v>
      </c>
      <c r="C11" s="18" t="s">
        <v>43</v>
      </c>
      <c r="D11" s="91">
        <f>B11*E8</f>
        <v>0</v>
      </c>
      <c r="E11" s="91"/>
      <c r="F11" s="91"/>
      <c r="G11" s="91"/>
      <c r="H11" s="91"/>
    </row>
    <row r="12" spans="1:8" s="4" customFormat="1" ht="30.75" customHeight="1">
      <c r="A12" s="2" t="s">
        <v>12</v>
      </c>
      <c r="B12" s="17">
        <v>4.5600000000000003E-4</v>
      </c>
      <c r="C12" s="18" t="s">
        <v>43</v>
      </c>
      <c r="D12" s="91">
        <f>B12*E8</f>
        <v>0</v>
      </c>
      <c r="E12" s="91"/>
      <c r="F12" s="91"/>
      <c r="G12" s="91"/>
      <c r="H12" s="91"/>
    </row>
    <row r="13" spans="1:8" s="4" customFormat="1" ht="30.75" customHeight="1">
      <c r="A13" s="2" t="s">
        <v>6</v>
      </c>
      <c r="B13" s="17">
        <v>2.61E-4</v>
      </c>
      <c r="C13" s="18" t="s">
        <v>43</v>
      </c>
      <c r="D13" s="91">
        <f>B13*E8</f>
        <v>0</v>
      </c>
      <c r="E13" s="91"/>
      <c r="F13" s="91"/>
      <c r="G13" s="91"/>
      <c r="H13" s="91"/>
    </row>
    <row r="14" spans="1:8" s="4" customFormat="1" ht="30.75" customHeight="1">
      <c r="A14" s="2" t="s">
        <v>42</v>
      </c>
      <c r="B14" s="17">
        <v>1.8E-5</v>
      </c>
      <c r="C14" s="18" t="s">
        <v>43</v>
      </c>
      <c r="D14" s="91">
        <f>B14*E8</f>
        <v>0</v>
      </c>
      <c r="E14" s="91"/>
      <c r="F14" s="91"/>
      <c r="G14" s="91"/>
      <c r="H14" s="91"/>
    </row>
    <row r="15" spans="1:8" s="4" customFormat="1">
      <c r="A15" s="60"/>
      <c r="B15" s="61"/>
      <c r="C15" s="61"/>
      <c r="D15" s="61"/>
      <c r="E15" s="61"/>
      <c r="F15" s="61"/>
      <c r="G15" s="61"/>
      <c r="H15" s="62"/>
    </row>
    <row r="16" spans="1:8" s="4" customFormat="1">
      <c r="A16" s="63"/>
      <c r="B16" s="64"/>
      <c r="C16" s="64"/>
      <c r="D16" s="64"/>
      <c r="E16" s="64"/>
      <c r="F16" s="64"/>
      <c r="G16" s="64"/>
      <c r="H16" s="65"/>
    </row>
    <row r="17" spans="1:8" s="4" customFormat="1" ht="70.5" customHeight="1">
      <c r="A17" s="66" t="s">
        <v>57</v>
      </c>
      <c r="B17" s="67"/>
      <c r="C17" s="67"/>
      <c r="D17" s="67"/>
      <c r="E17" s="67"/>
      <c r="F17" s="67"/>
      <c r="G17" s="67"/>
      <c r="H17" s="68"/>
    </row>
    <row r="18" spans="1:8" ht="15.75">
      <c r="A18" s="69" t="s">
        <v>27</v>
      </c>
      <c r="B18" s="70"/>
      <c r="C18" s="70"/>
      <c r="D18" s="70"/>
      <c r="E18" s="70"/>
      <c r="F18" s="70"/>
      <c r="G18" s="70"/>
      <c r="H18" s="71"/>
    </row>
    <row r="19" spans="1:8" ht="20.25">
      <c r="A19" s="51"/>
      <c r="B19" s="53" t="s">
        <v>13</v>
      </c>
      <c r="C19" s="54"/>
      <c r="D19" s="54"/>
      <c r="E19" s="54"/>
      <c r="F19" s="54"/>
      <c r="G19" s="55"/>
      <c r="H19" s="8"/>
    </row>
    <row r="20" spans="1:8">
      <c r="A20" s="51"/>
      <c r="B20" s="1" t="s">
        <v>7</v>
      </c>
      <c r="C20" s="56"/>
      <c r="D20" s="56"/>
      <c r="E20" s="56"/>
      <c r="F20" s="56"/>
      <c r="G20" s="56"/>
      <c r="H20" s="57"/>
    </row>
    <row r="21" spans="1:8" ht="18.75">
      <c r="A21" s="51"/>
      <c r="B21" s="9" t="s">
        <v>8</v>
      </c>
      <c r="C21" s="58" t="s">
        <v>2</v>
      </c>
      <c r="D21" s="58"/>
      <c r="E21" s="58"/>
      <c r="F21" s="58"/>
      <c r="G21" s="58"/>
      <c r="H21" s="59"/>
    </row>
    <row r="22" spans="1:8" ht="18.75">
      <c r="A22" s="51"/>
      <c r="B22" s="9" t="s">
        <v>9</v>
      </c>
      <c r="C22" s="58" t="s">
        <v>0</v>
      </c>
      <c r="D22" s="58"/>
      <c r="E22" s="58"/>
      <c r="F22" s="58"/>
      <c r="G22" s="58"/>
      <c r="H22" s="59"/>
    </row>
    <row r="23" spans="1:8" ht="18.75">
      <c r="A23" s="51"/>
      <c r="B23" s="9" t="s">
        <v>10</v>
      </c>
      <c r="C23" s="58" t="s">
        <v>1</v>
      </c>
      <c r="D23" s="58"/>
      <c r="E23" s="58"/>
      <c r="F23" s="58"/>
      <c r="G23" s="58"/>
      <c r="H23" s="59"/>
    </row>
    <row r="24" spans="1:8" ht="18.75">
      <c r="A24" s="51"/>
      <c r="B24" s="9" t="s">
        <v>14</v>
      </c>
      <c r="C24" s="58" t="s">
        <v>15</v>
      </c>
      <c r="D24" s="58"/>
      <c r="E24" s="58"/>
      <c r="F24" s="58"/>
      <c r="G24" s="58"/>
      <c r="H24" s="59"/>
    </row>
    <row r="25" spans="1:8" ht="18.75">
      <c r="A25" s="52"/>
      <c r="B25" s="10" t="s">
        <v>16</v>
      </c>
      <c r="C25" s="72" t="s">
        <v>3</v>
      </c>
      <c r="D25" s="72"/>
      <c r="E25" s="72"/>
      <c r="F25" s="72"/>
      <c r="G25" s="72"/>
      <c r="H25" s="73"/>
    </row>
    <row r="26" spans="1:8">
      <c r="A26" s="39"/>
      <c r="B26" s="40"/>
      <c r="C26" s="40"/>
      <c r="D26" s="40"/>
      <c r="E26" s="40"/>
      <c r="F26" s="40"/>
      <c r="G26" s="40"/>
      <c r="H26" s="41"/>
    </row>
    <row r="27" spans="1:8">
      <c r="A27" s="42"/>
      <c r="B27" s="43"/>
      <c r="C27" s="43"/>
      <c r="D27" s="43"/>
      <c r="E27" s="43"/>
      <c r="F27" s="43"/>
      <c r="G27" s="43"/>
      <c r="H27" s="44"/>
    </row>
    <row r="28" spans="1:8" s="6" customFormat="1" ht="15.75">
      <c r="A28" s="45" t="s">
        <v>20</v>
      </c>
      <c r="B28" s="46"/>
      <c r="C28" s="46"/>
      <c r="D28" s="46"/>
      <c r="E28" s="46"/>
      <c r="F28" s="46"/>
      <c r="G28" s="46"/>
      <c r="H28" s="47"/>
    </row>
    <row r="29" spans="1:8" s="6" customFormat="1" ht="15">
      <c r="A29" s="48" t="s">
        <v>22</v>
      </c>
      <c r="B29" s="49"/>
      <c r="C29" s="49"/>
      <c r="D29" s="49"/>
      <c r="E29" s="49"/>
      <c r="F29" s="49"/>
      <c r="G29" s="49"/>
      <c r="H29" s="50"/>
    </row>
    <row r="30" spans="1:8" s="6" customFormat="1" ht="32.25" customHeight="1">
      <c r="A30" s="29"/>
      <c r="B30" s="31" t="s">
        <v>23</v>
      </c>
      <c r="C30" s="31"/>
      <c r="D30" s="31"/>
      <c r="E30" s="31"/>
      <c r="F30" s="31"/>
      <c r="G30" s="31"/>
      <c r="H30" s="32"/>
    </row>
    <row r="31" spans="1:8" s="6" customFormat="1" ht="63.75" customHeight="1">
      <c r="A31" s="29"/>
      <c r="B31" s="33" t="s">
        <v>59</v>
      </c>
      <c r="C31" s="33"/>
      <c r="D31" s="33"/>
      <c r="E31" s="33"/>
      <c r="F31" s="33"/>
      <c r="G31" s="33"/>
      <c r="H31" s="34"/>
    </row>
    <row r="32" spans="1:8" s="6" customFormat="1" ht="87.75" customHeight="1">
      <c r="A32" s="29"/>
      <c r="B32" s="35" t="s">
        <v>7</v>
      </c>
      <c r="C32" s="33" t="s">
        <v>66</v>
      </c>
      <c r="D32" s="33"/>
      <c r="E32" s="33"/>
      <c r="F32" s="33"/>
      <c r="G32" s="33"/>
      <c r="H32" s="34"/>
    </row>
    <row r="33" spans="1:8" s="6" customFormat="1" ht="35.25" customHeight="1">
      <c r="A33" s="30"/>
      <c r="B33" s="36"/>
      <c r="C33" s="37" t="s">
        <v>44</v>
      </c>
      <c r="D33" s="37"/>
      <c r="E33" s="37"/>
      <c r="F33" s="37"/>
      <c r="G33" s="37"/>
      <c r="H33" s="38"/>
    </row>
    <row r="34" spans="1:8" s="6" customFormat="1" ht="14.25">
      <c r="A34" s="26" t="s">
        <v>24</v>
      </c>
      <c r="B34" s="27"/>
      <c r="C34" s="27"/>
      <c r="D34" s="27"/>
      <c r="E34" s="27"/>
      <c r="F34" s="27"/>
      <c r="G34" s="27"/>
      <c r="H34" s="28"/>
    </row>
    <row r="35" spans="1:8" s="6" customFormat="1" ht="48" customHeight="1">
      <c r="A35" s="26" t="s">
        <v>45</v>
      </c>
      <c r="B35" s="27"/>
      <c r="C35" s="27"/>
      <c r="D35" s="27"/>
      <c r="E35" s="27"/>
      <c r="F35" s="27"/>
      <c r="G35" s="27"/>
      <c r="H35" s="28"/>
    </row>
    <row r="36" spans="1:8" s="6" customFormat="1" ht="33" customHeight="1">
      <c r="A36" s="26" t="s">
        <v>47</v>
      </c>
      <c r="B36" s="27"/>
      <c r="C36" s="27"/>
      <c r="D36" s="27"/>
      <c r="E36" s="27"/>
      <c r="F36" s="27"/>
      <c r="G36" s="27"/>
      <c r="H36" s="28"/>
    </row>
  </sheetData>
  <mergeCells count="38">
    <mergeCell ref="D10:H10"/>
    <mergeCell ref="D11:H11"/>
    <mergeCell ref="D12:H12"/>
    <mergeCell ref="D13:H13"/>
    <mergeCell ref="D14:H14"/>
    <mergeCell ref="A1:H1"/>
    <mergeCell ref="A3:H5"/>
    <mergeCell ref="A9:H9"/>
    <mergeCell ref="E8:H8"/>
    <mergeCell ref="A2:H2"/>
    <mergeCell ref="A8:D8"/>
    <mergeCell ref="A6:D6"/>
    <mergeCell ref="E6:H6"/>
    <mergeCell ref="E7:H7"/>
    <mergeCell ref="A7:D7"/>
    <mergeCell ref="A15:H16"/>
    <mergeCell ref="A17:H17"/>
    <mergeCell ref="A18:H18"/>
    <mergeCell ref="C24:H24"/>
    <mergeCell ref="C25:H25"/>
    <mergeCell ref="A26:H27"/>
    <mergeCell ref="A28:H28"/>
    <mergeCell ref="A29:H29"/>
    <mergeCell ref="A19:A25"/>
    <mergeCell ref="B19:G19"/>
    <mergeCell ref="C20:H20"/>
    <mergeCell ref="C21:H21"/>
    <mergeCell ref="C22:H22"/>
    <mergeCell ref="C23:H23"/>
    <mergeCell ref="A34:H34"/>
    <mergeCell ref="A35:H35"/>
    <mergeCell ref="A36:H36"/>
    <mergeCell ref="A30:A33"/>
    <mergeCell ref="B30:H30"/>
    <mergeCell ref="B31:H31"/>
    <mergeCell ref="B32:B33"/>
    <mergeCell ref="C32:H32"/>
    <mergeCell ref="C33:H33"/>
  </mergeCells>
  <printOptions horizontalCentered="1"/>
  <pageMargins left="0.1968503937007874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5"/>
  <sheetViews>
    <sheetView topLeftCell="A12" zoomScale="115" zoomScaleNormal="115" zoomScalePageLayoutView="115" workbookViewId="0">
      <selection activeCell="M9" sqref="M9"/>
    </sheetView>
  </sheetViews>
  <sheetFormatPr defaultColWidth="9" defaultRowHeight="12.75"/>
  <cols>
    <col min="1" max="1" width="15.85546875" style="1" customWidth="1"/>
    <col min="2" max="2" width="12.140625" style="1" customWidth="1"/>
    <col min="3" max="4" width="12.28515625" style="1" customWidth="1"/>
    <col min="5" max="5" width="21.140625" style="1" customWidth="1"/>
    <col min="6" max="8" width="12.28515625" style="1" customWidth="1"/>
    <col min="9" max="14" width="9" style="1"/>
    <col min="15" max="15" width="14.5703125" style="1" bestFit="1" customWidth="1"/>
    <col min="16" max="16384" width="9" style="1"/>
  </cols>
  <sheetData>
    <row r="1" spans="1:8" ht="18.75">
      <c r="A1" s="74" t="s">
        <v>40</v>
      </c>
      <c r="B1" s="75"/>
      <c r="C1" s="75"/>
      <c r="D1" s="75"/>
      <c r="E1" s="75"/>
      <c r="F1" s="75"/>
      <c r="G1" s="75"/>
      <c r="H1" s="76"/>
    </row>
    <row r="2" spans="1:8">
      <c r="A2" s="77"/>
      <c r="B2" s="56"/>
      <c r="C2" s="56"/>
      <c r="D2" s="56"/>
      <c r="E2" s="56"/>
      <c r="F2" s="56"/>
      <c r="G2" s="56"/>
      <c r="H2" s="57"/>
    </row>
    <row r="3" spans="1:8">
      <c r="A3" s="77"/>
      <c r="B3" s="56"/>
      <c r="C3" s="56"/>
      <c r="D3" s="56"/>
      <c r="E3" s="56"/>
      <c r="F3" s="56"/>
      <c r="G3" s="56"/>
      <c r="H3" s="57"/>
    </row>
    <row r="4" spans="1:8" ht="18.75">
      <c r="A4" s="98" t="s">
        <v>4</v>
      </c>
      <c r="B4" s="99"/>
      <c r="C4" s="99"/>
      <c r="D4" s="99"/>
      <c r="E4" s="99"/>
      <c r="F4" s="99"/>
      <c r="G4" s="99"/>
      <c r="H4" s="100"/>
    </row>
    <row r="5" spans="1:8">
      <c r="A5" s="51"/>
      <c r="B5" s="101"/>
      <c r="C5" s="101"/>
      <c r="D5" s="101"/>
      <c r="E5" s="101"/>
      <c r="F5" s="101"/>
      <c r="G5" s="101"/>
      <c r="H5" s="102"/>
    </row>
    <row r="6" spans="1:8" ht="15.75" customHeight="1">
      <c r="A6" s="52"/>
      <c r="B6" s="103"/>
      <c r="C6" s="103"/>
      <c r="D6" s="103"/>
      <c r="E6" s="103"/>
      <c r="F6" s="103"/>
      <c r="G6" s="103"/>
      <c r="H6" s="104"/>
    </row>
    <row r="7" spans="1:8" s="4" customFormat="1" ht="51">
      <c r="A7" s="7" t="s">
        <v>37</v>
      </c>
      <c r="B7" s="3" t="s">
        <v>34</v>
      </c>
      <c r="C7" s="3" t="s">
        <v>35</v>
      </c>
      <c r="D7" s="3" t="s">
        <v>36</v>
      </c>
      <c r="E7" s="3" t="s">
        <v>30</v>
      </c>
      <c r="F7" s="3" t="s">
        <v>31</v>
      </c>
      <c r="G7" s="3" t="s">
        <v>32</v>
      </c>
      <c r="H7" s="3" t="s">
        <v>33</v>
      </c>
    </row>
    <row r="8" spans="1:8" s="4" customFormat="1" ht="15.75">
      <c r="A8" s="7" t="s">
        <v>49</v>
      </c>
      <c r="B8" s="13">
        <v>0</v>
      </c>
      <c r="C8" s="13">
        <v>0</v>
      </c>
      <c r="D8" s="13">
        <v>0</v>
      </c>
      <c r="E8" s="13">
        <v>0</v>
      </c>
      <c r="F8" s="13">
        <v>0</v>
      </c>
      <c r="G8" s="13">
        <v>0</v>
      </c>
      <c r="H8" s="13">
        <v>0</v>
      </c>
    </row>
    <row r="9" spans="1:8" s="4" customFormat="1" ht="15.75">
      <c r="A9" s="7" t="s">
        <v>50</v>
      </c>
      <c r="B9" s="13">
        <v>0</v>
      </c>
      <c r="C9" s="13">
        <v>0</v>
      </c>
      <c r="D9" s="13">
        <v>0</v>
      </c>
      <c r="E9" s="13">
        <v>0</v>
      </c>
      <c r="F9" s="13">
        <v>0</v>
      </c>
      <c r="G9" s="13">
        <v>0</v>
      </c>
      <c r="H9" s="13">
        <v>0</v>
      </c>
    </row>
    <row r="10" spans="1:8" ht="39" customHeight="1">
      <c r="A10" s="11" t="s">
        <v>48</v>
      </c>
      <c r="B10" s="12">
        <f>B8-B9</f>
        <v>0</v>
      </c>
      <c r="C10" s="12">
        <f t="shared" ref="C10:H10" si="0">C8-C9</f>
        <v>0</v>
      </c>
      <c r="D10" s="12">
        <f t="shared" si="0"/>
        <v>0</v>
      </c>
      <c r="E10" s="12">
        <f t="shared" si="0"/>
        <v>0</v>
      </c>
      <c r="F10" s="12">
        <f t="shared" si="0"/>
        <v>0</v>
      </c>
      <c r="G10" s="12">
        <f t="shared" si="0"/>
        <v>0</v>
      </c>
      <c r="H10" s="12">
        <f t="shared" si="0"/>
        <v>0</v>
      </c>
    </row>
    <row r="11" spans="1:8" s="4" customFormat="1" ht="30.75" customHeight="1">
      <c r="A11" s="78" t="s">
        <v>51</v>
      </c>
      <c r="B11" s="79"/>
      <c r="C11" s="79"/>
      <c r="D11" s="79"/>
      <c r="E11" s="79"/>
      <c r="F11" s="79"/>
      <c r="G11" s="79"/>
      <c r="H11" s="80"/>
    </row>
    <row r="12" spans="1:8" s="4" customFormat="1">
      <c r="A12" s="5" t="s">
        <v>17</v>
      </c>
      <c r="B12" s="23">
        <f>$B$10*(1500/1000*10)/1000</f>
        <v>0</v>
      </c>
      <c r="C12" s="23">
        <f>$C$10*(1500/1000*10)/1000</f>
        <v>0</v>
      </c>
      <c r="D12" s="23">
        <f>$D$10*(407.184/1000)/1000</f>
        <v>0</v>
      </c>
      <c r="E12" s="23">
        <f>$E$10*(0.0005/1000)/1000</f>
        <v>0</v>
      </c>
      <c r="F12" s="23">
        <f>$F$10*(3.1/1000)*47.3/1000</f>
        <v>0</v>
      </c>
      <c r="G12" s="23">
        <f>$G$10*(1500/1000*1)/1000</f>
        <v>0</v>
      </c>
      <c r="H12" s="23">
        <f>$H$10*3.371/1000</f>
        <v>0</v>
      </c>
    </row>
    <row r="13" spans="1:8" s="4" customFormat="1" ht="14.25">
      <c r="A13" s="2" t="s">
        <v>5</v>
      </c>
      <c r="B13" s="24">
        <f>$B$10*(16000/1000*1)/1000</f>
        <v>0</v>
      </c>
      <c r="C13" s="24">
        <f>$C$10*(16000/1000*1)/1000</f>
        <v>0</v>
      </c>
      <c r="D13" s="24">
        <f>$D$10*(20359.2/1000*0.15)/1000</f>
        <v>0</v>
      </c>
      <c r="E13" s="24">
        <f>$E$10*(0.002/1000*7)/1000</f>
        <v>0</v>
      </c>
      <c r="F13" s="24">
        <f>$F$10*(0.29/1000)*47.3/1000</f>
        <v>0</v>
      </c>
      <c r="G13" s="24">
        <f>$G$10*(110/1000)/1000</f>
        <v>0</v>
      </c>
      <c r="H13" s="24">
        <f>$H$10*1.461/1000</f>
        <v>0</v>
      </c>
    </row>
    <row r="14" spans="1:8" s="4" customFormat="1" ht="14.25">
      <c r="A14" s="2" t="s">
        <v>12</v>
      </c>
      <c r="B14" s="24">
        <f>$B$10*(3000/1000)/1000</f>
        <v>0</v>
      </c>
      <c r="C14" s="24">
        <f>$C$10*(1000/1000)/1000</f>
        <v>0</v>
      </c>
      <c r="D14" s="24">
        <f>$D$10*(2395.2/1000)/1000</f>
        <v>0</v>
      </c>
      <c r="E14" s="24">
        <f>$E$10*(1.75/1000)/1000</f>
        <v>0</v>
      </c>
      <c r="F14" s="24">
        <f>$F$10*(39/1000)*47.3/1000</f>
        <v>0</v>
      </c>
      <c r="G14" s="24">
        <f>$G$10*(950/1000)/1000</f>
        <v>0</v>
      </c>
      <c r="H14" s="24">
        <f>$H$10*1.798/1000</f>
        <v>0</v>
      </c>
    </row>
    <row r="15" spans="1:8" s="4" customFormat="1">
      <c r="A15" s="2" t="s">
        <v>6</v>
      </c>
      <c r="B15" s="24">
        <f>$B$10*(20000/1000)/1000</f>
        <v>0</v>
      </c>
      <c r="C15" s="24">
        <f>$C$10*(20000/1000)/1000</f>
        <v>0</v>
      </c>
      <c r="D15" s="24">
        <f>$D$10*(598.8/1000)/1000</f>
        <v>0</v>
      </c>
      <c r="E15" s="24">
        <f>$E$10*(0.24/1000)/1000</f>
        <v>0</v>
      </c>
      <c r="F15" s="24">
        <f>$F$10*(16/1000)*47.3/1000</f>
        <v>0</v>
      </c>
      <c r="G15" s="24">
        <f>$G$10*(16000/1000)/1000</f>
        <v>0</v>
      </c>
      <c r="H15" s="24">
        <f>$H$10*1.798/1000</f>
        <v>0</v>
      </c>
    </row>
    <row r="16" spans="1:8" s="4" customFormat="1" ht="14.25">
      <c r="A16" s="2" t="s">
        <v>11</v>
      </c>
      <c r="B16" s="24">
        <f>$B$10*(2000000/1000)/1000</f>
        <v>0</v>
      </c>
      <c r="C16" s="24">
        <f>$C$10*(2360000/1000)/1000</f>
        <v>0</v>
      </c>
      <c r="D16" s="24">
        <f>$D$10*(3233520/1000)/1000</f>
        <v>0</v>
      </c>
      <c r="E16" s="24">
        <f>$E$10*(2000/1000)/1000</f>
        <v>0</v>
      </c>
      <c r="F16" s="25">
        <f>$F$10*(63100/1000)*47.3/1000</f>
        <v>0</v>
      </c>
      <c r="G16" s="24">
        <v>0</v>
      </c>
      <c r="H16" s="24">
        <v>0</v>
      </c>
    </row>
    <row r="17" spans="1:8" s="4" customFormat="1">
      <c r="A17" s="2" t="s">
        <v>18</v>
      </c>
      <c r="B17" s="22">
        <f>B12*75%</f>
        <v>0</v>
      </c>
      <c r="C17" s="22">
        <f>C12*75%</f>
        <v>0</v>
      </c>
      <c r="D17" s="22">
        <f>D12*77%</f>
        <v>0</v>
      </c>
      <c r="E17" s="24">
        <f>E12*50%</f>
        <v>0</v>
      </c>
      <c r="F17" s="22">
        <f>F12*77%</f>
        <v>0</v>
      </c>
      <c r="G17" s="22">
        <f>G12*72%</f>
        <v>0</v>
      </c>
      <c r="H17" s="22">
        <f>H12*72%</f>
        <v>0</v>
      </c>
    </row>
    <row r="18" spans="1:8" s="4" customFormat="1">
      <c r="A18" s="2" t="s">
        <v>19</v>
      </c>
      <c r="B18" s="22">
        <f>B12*92%</f>
        <v>0</v>
      </c>
      <c r="C18" s="22">
        <f>C12*92%</f>
        <v>0</v>
      </c>
      <c r="D18" s="22">
        <f>D12*94%</f>
        <v>0</v>
      </c>
      <c r="E18" s="24">
        <f>E12*94%</f>
        <v>0</v>
      </c>
      <c r="F18" s="22">
        <f>F12*95%</f>
        <v>0</v>
      </c>
      <c r="G18" s="22">
        <f>G12*95%</f>
        <v>0</v>
      </c>
      <c r="H18" s="22">
        <f>H12*95%</f>
        <v>0</v>
      </c>
    </row>
    <row r="19" spans="1:8" s="4" customFormat="1">
      <c r="A19" s="60"/>
      <c r="B19" s="61"/>
      <c r="C19" s="61"/>
      <c r="D19" s="61"/>
      <c r="E19" s="61"/>
      <c r="F19" s="61"/>
      <c r="G19" s="61"/>
      <c r="H19" s="62"/>
    </row>
    <row r="20" spans="1:8" s="4" customFormat="1">
      <c r="A20" s="63"/>
      <c r="B20" s="64"/>
      <c r="C20" s="64"/>
      <c r="D20" s="64"/>
      <c r="E20" s="64"/>
      <c r="F20" s="64"/>
      <c r="G20" s="64"/>
      <c r="H20" s="65"/>
    </row>
    <row r="21" spans="1:8" s="4" customFormat="1" ht="70.5" customHeight="1">
      <c r="A21" s="66" t="s">
        <v>58</v>
      </c>
      <c r="B21" s="67"/>
      <c r="C21" s="67"/>
      <c r="D21" s="67"/>
      <c r="E21" s="67"/>
      <c r="F21" s="67"/>
      <c r="G21" s="67"/>
      <c r="H21" s="68"/>
    </row>
    <row r="22" spans="1:8" ht="15.75">
      <c r="A22" s="69" t="s">
        <v>27</v>
      </c>
      <c r="B22" s="70"/>
      <c r="C22" s="70"/>
      <c r="D22" s="70"/>
      <c r="E22" s="70"/>
      <c r="F22" s="70"/>
      <c r="G22" s="70"/>
      <c r="H22" s="71"/>
    </row>
    <row r="23" spans="1:8" ht="20.25">
      <c r="A23" s="51"/>
      <c r="B23" s="53" t="s">
        <v>13</v>
      </c>
      <c r="C23" s="54"/>
      <c r="D23" s="54"/>
      <c r="E23" s="54"/>
      <c r="F23" s="54"/>
      <c r="G23" s="55"/>
      <c r="H23" s="8"/>
    </row>
    <row r="24" spans="1:8">
      <c r="A24" s="51"/>
      <c r="B24" s="1" t="s">
        <v>7</v>
      </c>
      <c r="C24" s="56"/>
      <c r="D24" s="56"/>
      <c r="E24" s="56"/>
      <c r="F24" s="56"/>
      <c r="G24" s="56"/>
      <c r="H24" s="57"/>
    </row>
    <row r="25" spans="1:8" ht="18.75">
      <c r="A25" s="51"/>
      <c r="B25" s="9" t="s">
        <v>8</v>
      </c>
      <c r="C25" s="58" t="s">
        <v>2</v>
      </c>
      <c r="D25" s="58"/>
      <c r="E25" s="58"/>
      <c r="F25" s="58"/>
      <c r="G25" s="58"/>
      <c r="H25" s="59"/>
    </row>
    <row r="26" spans="1:8" ht="18.75">
      <c r="A26" s="51"/>
      <c r="B26" s="9" t="s">
        <v>9</v>
      </c>
      <c r="C26" s="58" t="s">
        <v>0</v>
      </c>
      <c r="D26" s="58"/>
      <c r="E26" s="58"/>
      <c r="F26" s="58"/>
      <c r="G26" s="58"/>
      <c r="H26" s="59"/>
    </row>
    <row r="27" spans="1:8" ht="18.75">
      <c r="A27" s="51"/>
      <c r="B27" s="9" t="s">
        <v>10</v>
      </c>
      <c r="C27" s="58" t="s">
        <v>1</v>
      </c>
      <c r="D27" s="58"/>
      <c r="E27" s="58"/>
      <c r="F27" s="58"/>
      <c r="G27" s="58"/>
      <c r="H27" s="59"/>
    </row>
    <row r="28" spans="1:8" ht="18.75">
      <c r="A28" s="51"/>
      <c r="B28" s="9" t="s">
        <v>14</v>
      </c>
      <c r="C28" s="58" t="s">
        <v>15</v>
      </c>
      <c r="D28" s="58"/>
      <c r="E28" s="58"/>
      <c r="F28" s="58"/>
      <c r="G28" s="58"/>
      <c r="H28" s="59"/>
    </row>
    <row r="29" spans="1:8" ht="18.75">
      <c r="A29" s="52"/>
      <c r="B29" s="10" t="s">
        <v>16</v>
      </c>
      <c r="C29" s="72" t="s">
        <v>3</v>
      </c>
      <c r="D29" s="72"/>
      <c r="E29" s="72"/>
      <c r="F29" s="72"/>
      <c r="G29" s="72"/>
      <c r="H29" s="73"/>
    </row>
    <row r="30" spans="1:8">
      <c r="A30" s="39"/>
      <c r="B30" s="40"/>
      <c r="C30" s="40"/>
      <c r="D30" s="40"/>
      <c r="E30" s="40"/>
      <c r="F30" s="40"/>
      <c r="G30" s="40"/>
      <c r="H30" s="41"/>
    </row>
    <row r="31" spans="1:8">
      <c r="A31" s="42"/>
      <c r="B31" s="43"/>
      <c r="C31" s="43"/>
      <c r="D31" s="43"/>
      <c r="E31" s="43"/>
      <c r="F31" s="43"/>
      <c r="G31" s="43"/>
      <c r="H31" s="44"/>
    </row>
    <row r="32" spans="1:8" s="6" customFormat="1" ht="15.75">
      <c r="A32" s="45" t="s">
        <v>20</v>
      </c>
      <c r="B32" s="46"/>
      <c r="C32" s="46"/>
      <c r="D32" s="46"/>
      <c r="E32" s="46"/>
      <c r="F32" s="46"/>
      <c r="G32" s="46"/>
      <c r="H32" s="47"/>
    </row>
    <row r="33" spans="1:8" s="6" customFormat="1" ht="15">
      <c r="A33" s="48" t="s">
        <v>22</v>
      </c>
      <c r="B33" s="49"/>
      <c r="C33" s="49"/>
      <c r="D33" s="49"/>
      <c r="E33" s="49"/>
      <c r="F33" s="49"/>
      <c r="G33" s="49"/>
      <c r="H33" s="50"/>
    </row>
    <row r="34" spans="1:8" s="6" customFormat="1" ht="32.25" customHeight="1">
      <c r="A34" s="29"/>
      <c r="B34" s="31" t="s">
        <v>23</v>
      </c>
      <c r="C34" s="31"/>
      <c r="D34" s="31"/>
      <c r="E34" s="31"/>
      <c r="F34" s="31"/>
      <c r="G34" s="31"/>
      <c r="H34" s="32"/>
    </row>
    <row r="35" spans="1:8" s="6" customFormat="1" ht="20.100000000000001" customHeight="1">
      <c r="A35" s="29"/>
      <c r="B35" s="96" t="s">
        <v>28</v>
      </c>
      <c r="C35" s="96"/>
      <c r="D35" s="96"/>
      <c r="E35" s="96"/>
      <c r="F35" s="96"/>
      <c r="G35" s="96"/>
      <c r="H35" s="97"/>
    </row>
    <row r="36" spans="1:8" s="6" customFormat="1" ht="87.75" customHeight="1">
      <c r="A36" s="29"/>
      <c r="B36" s="35" t="s">
        <v>7</v>
      </c>
      <c r="C36" s="33" t="s">
        <v>69</v>
      </c>
      <c r="D36" s="33"/>
      <c r="E36" s="33"/>
      <c r="F36" s="33"/>
      <c r="G36" s="33"/>
      <c r="H36" s="34"/>
    </row>
    <row r="37" spans="1:8" s="6" customFormat="1" ht="35.25" customHeight="1">
      <c r="A37" s="30"/>
      <c r="B37" s="36"/>
      <c r="C37" s="37" t="s">
        <v>38</v>
      </c>
      <c r="D37" s="37"/>
      <c r="E37" s="37"/>
      <c r="F37" s="37"/>
      <c r="G37" s="37"/>
      <c r="H37" s="38"/>
    </row>
    <row r="38" spans="1:8" s="6" customFormat="1" ht="14.25">
      <c r="A38" s="26" t="s">
        <v>24</v>
      </c>
      <c r="B38" s="27"/>
      <c r="C38" s="27"/>
      <c r="D38" s="27"/>
      <c r="E38" s="27"/>
      <c r="F38" s="27"/>
      <c r="G38" s="27"/>
      <c r="H38" s="28"/>
    </row>
    <row r="39" spans="1:8" s="6" customFormat="1" ht="48" customHeight="1">
      <c r="A39" s="26" t="s">
        <v>39</v>
      </c>
      <c r="B39" s="27"/>
      <c r="C39" s="27"/>
      <c r="D39" s="27"/>
      <c r="E39" s="27"/>
      <c r="F39" s="27"/>
      <c r="G39" s="27"/>
      <c r="H39" s="28"/>
    </row>
    <row r="40" spans="1:8" s="6" customFormat="1" ht="33" customHeight="1">
      <c r="A40" s="26" t="s">
        <v>46</v>
      </c>
      <c r="B40" s="27"/>
      <c r="C40" s="27"/>
      <c r="D40" s="27"/>
      <c r="E40" s="27"/>
      <c r="F40" s="27"/>
      <c r="G40" s="27"/>
      <c r="H40" s="28"/>
    </row>
    <row r="41" spans="1:8" s="6" customFormat="1" ht="18" customHeight="1">
      <c r="A41" s="92" t="s">
        <v>25</v>
      </c>
      <c r="B41" s="93"/>
      <c r="C41" s="93"/>
      <c r="D41" s="93"/>
      <c r="E41" s="93"/>
      <c r="F41" s="93"/>
      <c r="G41" s="93"/>
      <c r="H41" s="94"/>
    </row>
    <row r="42" spans="1:8" s="6" customFormat="1" ht="57" customHeight="1">
      <c r="A42" s="95" t="s">
        <v>21</v>
      </c>
      <c r="B42" s="37"/>
      <c r="C42" s="37"/>
      <c r="D42" s="37"/>
      <c r="E42" s="37"/>
      <c r="F42" s="37"/>
      <c r="G42" s="37"/>
      <c r="H42" s="38"/>
    </row>
    <row r="43" spans="1:8" s="6" customFormat="1" ht="31.5" customHeight="1">
      <c r="A43" s="92" t="s">
        <v>26</v>
      </c>
      <c r="B43" s="93"/>
      <c r="C43" s="93"/>
      <c r="D43" s="93"/>
      <c r="E43" s="93"/>
      <c r="F43" s="93"/>
      <c r="G43" s="93"/>
      <c r="H43" s="94"/>
    </row>
    <row r="44" spans="1:8" s="6" customFormat="1" ht="73.5" customHeight="1">
      <c r="A44" s="95" t="s">
        <v>68</v>
      </c>
      <c r="B44" s="37"/>
      <c r="C44" s="37"/>
      <c r="D44" s="37"/>
      <c r="E44" s="37"/>
      <c r="F44" s="37"/>
      <c r="G44" s="37"/>
      <c r="H44" s="38"/>
    </row>
    <row r="45" spans="1:8" s="6" customFormat="1" ht="43.5" customHeight="1">
      <c r="A45" s="26" t="s">
        <v>29</v>
      </c>
      <c r="B45" s="27"/>
      <c r="C45" s="27"/>
      <c r="D45" s="27"/>
      <c r="E45" s="27"/>
      <c r="F45" s="27"/>
      <c r="G45" s="27"/>
      <c r="H45" s="28"/>
    </row>
  </sheetData>
  <mergeCells count="33">
    <mergeCell ref="A19:H20"/>
    <mergeCell ref="A21:H21"/>
    <mergeCell ref="A4:H4"/>
    <mergeCell ref="A11:H11"/>
    <mergeCell ref="A1:H1"/>
    <mergeCell ref="A2:H3"/>
    <mergeCell ref="A5:H6"/>
    <mergeCell ref="A22:H22"/>
    <mergeCell ref="B23:G23"/>
    <mergeCell ref="C25:H25"/>
    <mergeCell ref="C26:H26"/>
    <mergeCell ref="C27:H27"/>
    <mergeCell ref="C28:H28"/>
    <mergeCell ref="C29:H29"/>
    <mergeCell ref="C24:H24"/>
    <mergeCell ref="A23:A29"/>
    <mergeCell ref="A30:H31"/>
    <mergeCell ref="A32:H32"/>
    <mergeCell ref="A33:H33"/>
    <mergeCell ref="B34:H34"/>
    <mergeCell ref="B35:H35"/>
    <mergeCell ref="C36:H36"/>
    <mergeCell ref="C37:H37"/>
    <mergeCell ref="A34:A37"/>
    <mergeCell ref="B36:B37"/>
    <mergeCell ref="A38:H38"/>
    <mergeCell ref="A39:H39"/>
    <mergeCell ref="A45:H45"/>
    <mergeCell ref="A40:H40"/>
    <mergeCell ref="A41:H41"/>
    <mergeCell ref="A42:H42"/>
    <mergeCell ref="A43:H43"/>
    <mergeCell ref="A44:H44"/>
  </mergeCells>
  <phoneticPr fontId="1" type="noConversion"/>
  <printOptions horizontalCentered="1"/>
  <pageMargins left="0.19685039370078741" right="0.19685039370078741" top="0.98425196850393704" bottom="0.9842519685039370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G6"/>
  <sheetViews>
    <sheetView workbookViewId="0">
      <selection activeCell="C6" sqref="C6"/>
    </sheetView>
  </sheetViews>
  <sheetFormatPr defaultRowHeight="12.75"/>
  <cols>
    <col min="2" max="2" width="22.28515625" bestFit="1" customWidth="1"/>
    <col min="3" max="3" width="35.7109375" customWidth="1"/>
    <col min="4" max="6" width="29" bestFit="1" customWidth="1"/>
    <col min="7" max="7" width="33.140625" bestFit="1" customWidth="1"/>
  </cols>
  <sheetData>
    <row r="3" spans="2:7" ht="15.75">
      <c r="B3" s="15"/>
      <c r="C3" s="16" t="s">
        <v>56</v>
      </c>
      <c r="D3" s="19" t="s">
        <v>60</v>
      </c>
      <c r="E3" s="19" t="s">
        <v>61</v>
      </c>
      <c r="F3" s="19" t="s">
        <v>62</v>
      </c>
      <c r="G3" s="16" t="s">
        <v>63</v>
      </c>
    </row>
    <row r="4" spans="2:7" ht="15.75">
      <c r="B4" s="15" t="s">
        <v>53</v>
      </c>
      <c r="C4" s="20">
        <f>IFERROR('energia elektryczna'!D10,0)</f>
        <v>0</v>
      </c>
      <c r="D4" s="20">
        <f>IFERROR('energia elektryczna'!D11,0)</f>
        <v>0</v>
      </c>
      <c r="E4" s="20">
        <f>IFERROR('energia elektryczna'!D12,0)</f>
        <v>0</v>
      </c>
      <c r="F4" s="20">
        <f>IFERROR('energia elektryczna'!D13,0)</f>
        <v>0</v>
      </c>
      <c r="G4" s="20">
        <f>IFERROR('energia elektryczna'!D14,0)</f>
        <v>0</v>
      </c>
    </row>
    <row r="5" spans="2:7" ht="15.75">
      <c r="B5" s="15" t="s">
        <v>54</v>
      </c>
      <c r="C5" s="20">
        <f>SUM('energia cieplna'!B16:H16)</f>
        <v>0</v>
      </c>
      <c r="D5" s="20">
        <f>SUM('energia cieplna'!B13:H13)</f>
        <v>0</v>
      </c>
      <c r="E5" s="20">
        <f>SUM('energia cieplna'!B14:H14)</f>
        <v>0</v>
      </c>
      <c r="F5" s="20">
        <f>SUM('energia cieplna'!B15:H15)</f>
        <v>0</v>
      </c>
      <c r="G5" s="20">
        <f>SUM('energia cieplna'!B12:H12)</f>
        <v>0</v>
      </c>
    </row>
    <row r="6" spans="2:7" ht="15.75">
      <c r="B6" s="14" t="s">
        <v>55</v>
      </c>
      <c r="C6" s="21">
        <f>C4+C5</f>
        <v>0</v>
      </c>
      <c r="D6" s="21">
        <f>D4+D5</f>
        <v>0</v>
      </c>
      <c r="E6" s="21">
        <f t="shared" ref="E6:G6" si="0">E4+E5</f>
        <v>0</v>
      </c>
      <c r="F6" s="21">
        <f t="shared" si="0"/>
        <v>0</v>
      </c>
      <c r="G6" s="21">
        <f t="shared" si="0"/>
        <v>0</v>
      </c>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energia elektryczna</vt:lpstr>
      <vt:lpstr>energia cieplna</vt:lpstr>
      <vt:lpstr>łączna redukcja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2009-11-26T09:36:32Z</cp:lastPrinted>
  <dcterms:created xsi:type="dcterms:W3CDTF">2004-12-06T13:16:43Z</dcterms:created>
  <dcterms:modified xsi:type="dcterms:W3CDTF">2026-05-13T09:15:02Z</dcterms:modified>
</cp:coreProperties>
</file>