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micinska\AppData\Local\Microsoft\Windows\INetCache\Content.Outlook\FRNQG7RA\"/>
    </mc:Choice>
  </mc:AlternateContent>
  <bookViews>
    <workbookView xWindow="0" yWindow="0" windowWidth="28800" windowHeight="12300" firstSheet="1" activeTab="1"/>
  </bookViews>
  <sheets>
    <sheet name="Dane wyjściowe" sheetId="1" state="hidden" r:id="rId1"/>
    <sheet name="Tabela 1." sheetId="2" r:id="rId2"/>
    <sheet name="Tabela 2." sheetId="3" r:id="rId3"/>
  </sheets>
  <definedNames>
    <definedName name="_xlnm.Print_Area" localSheetId="1">'Tabela 1.'!$B$1:$P$10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G10" i="2"/>
  <c r="J10" i="2"/>
  <c r="K10" i="2"/>
  <c r="M10" i="2"/>
  <c r="E10" i="2"/>
  <c r="F9" i="2"/>
  <c r="G9" i="2"/>
  <c r="J9" i="2"/>
  <c r="K9" i="2"/>
  <c r="M9" i="2"/>
  <c r="E9" i="2"/>
  <c r="H7" i="2"/>
  <c r="N7" i="2" s="1"/>
  <c r="N8" i="2" s="1"/>
  <c r="I8" i="2"/>
  <c r="J8" i="2"/>
  <c r="K8" i="2"/>
  <c r="L8" i="2"/>
  <c r="M8" i="2"/>
  <c r="J6" i="2"/>
  <c r="K6" i="2"/>
  <c r="L6" i="2"/>
  <c r="L9" i="2" s="1"/>
  <c r="L10" i="2" s="1"/>
  <c r="M6" i="2"/>
  <c r="F8" i="2"/>
  <c r="E7" i="2"/>
  <c r="E8" i="2" s="1"/>
  <c r="F6" i="2"/>
  <c r="E5" i="2"/>
  <c r="E6" i="2" s="1"/>
  <c r="I7" i="2"/>
  <c r="G5" i="2"/>
  <c r="F5" i="3" l="1"/>
  <c r="H8" i="2" l="1"/>
  <c r="I5" i="2"/>
  <c r="I6" i="2" l="1"/>
  <c r="I9" i="2" s="1"/>
  <c r="I10" i="2" s="1"/>
  <c r="H5" i="2"/>
  <c r="N5" i="2" s="1"/>
  <c r="H6" i="2"/>
  <c r="H9" i="2" s="1"/>
  <c r="H10" i="2" s="1"/>
  <c r="G8" i="2"/>
  <c r="O7" i="2"/>
  <c r="G6" i="2"/>
  <c r="O5" i="2" l="1"/>
  <c r="N6" i="2"/>
  <c r="O8" i="2"/>
  <c r="O6" i="2" l="1"/>
  <c r="N9" i="2"/>
  <c r="P25" i="1"/>
  <c r="O9" i="2" l="1"/>
  <c r="O10" i="2" s="1"/>
  <c r="N10" i="2"/>
  <c r="M28" i="1"/>
  <c r="N28" i="1" s="1"/>
  <c r="M29" i="1"/>
  <c r="N29" i="1"/>
  <c r="K30" i="1"/>
  <c r="M27" i="1"/>
  <c r="N27" i="1" s="1"/>
  <c r="L30" i="1"/>
  <c r="M23" i="1"/>
  <c r="M7" i="1"/>
  <c r="M19" i="1" s="1"/>
  <c r="M8" i="1"/>
  <c r="M9" i="1"/>
  <c r="M10" i="1"/>
  <c r="R10" i="1" s="1"/>
  <c r="M11" i="1"/>
  <c r="M20" i="1" s="1"/>
  <c r="M12" i="1"/>
  <c r="M13" i="1"/>
  <c r="R13" i="1" s="1"/>
  <c r="M14" i="1"/>
  <c r="R14" i="1" s="1"/>
  <c r="M15" i="1"/>
  <c r="M16" i="1"/>
  <c r="M17" i="1"/>
  <c r="M6" i="1"/>
  <c r="N7" i="1"/>
  <c r="N8" i="1"/>
  <c r="N9" i="1"/>
  <c r="N10" i="1"/>
  <c r="N11" i="1"/>
  <c r="N12" i="1"/>
  <c r="N13" i="1"/>
  <c r="N14" i="1"/>
  <c r="N15" i="1"/>
  <c r="N16" i="1"/>
  <c r="N17" i="1"/>
  <c r="N6" i="1"/>
  <c r="R16" i="1"/>
  <c r="R15" i="1"/>
  <c r="R12" i="1"/>
  <c r="R11" i="1"/>
  <c r="R9" i="1"/>
  <c r="P20" i="1"/>
  <c r="O20" i="1"/>
  <c r="L20" i="1"/>
  <c r="P19" i="1"/>
  <c r="O19" i="1"/>
  <c r="L19" i="1"/>
  <c r="O18" i="1"/>
  <c r="M18" i="1"/>
  <c r="L18" i="1"/>
  <c r="R17" i="1"/>
  <c r="R7" i="1"/>
  <c r="K18" i="1"/>
  <c r="G27" i="1"/>
  <c r="C8" i="1"/>
  <c r="M30" i="1" l="1"/>
  <c r="L21" i="1"/>
  <c r="K20" i="1"/>
  <c r="Q20" i="1"/>
  <c r="N19" i="1"/>
  <c r="K19" i="1"/>
  <c r="K21" i="1" s="1"/>
  <c r="K22" i="1" s="1"/>
  <c r="M22" i="1"/>
  <c r="O22" i="1"/>
  <c r="N20" i="1"/>
  <c r="N18" i="1"/>
  <c r="P18" i="1"/>
  <c r="P22" i="1" s="1"/>
  <c r="Q19" i="1"/>
  <c r="R8" i="1"/>
  <c r="N30" i="1" l="1"/>
  <c r="N22" i="1"/>
  <c r="Q18" i="1"/>
  <c r="Q22" i="1" s="1"/>
  <c r="R6" i="1"/>
</calcChain>
</file>

<file path=xl/sharedStrings.xml><?xml version="1.0" encoding="utf-8"?>
<sst xmlns="http://schemas.openxmlformats.org/spreadsheetml/2006/main" count="118" uniqueCount="66">
  <si>
    <t xml:space="preserve">Budżet FENG podział na osie </t>
  </si>
  <si>
    <t>P.1</t>
  </si>
  <si>
    <t>lepiej rozwinięte</t>
  </si>
  <si>
    <t>Wkład UE</t>
  </si>
  <si>
    <t>Łącznie</t>
  </si>
  <si>
    <t>Wkład krajowy</t>
  </si>
  <si>
    <t>Indykatywny podział wkładu krajowego</t>
  </si>
  <si>
    <t>Ogółem</t>
  </si>
  <si>
    <t>Stopa dofinans.</t>
  </si>
  <si>
    <t>przejściowe</t>
  </si>
  <si>
    <t>Oś</t>
  </si>
  <si>
    <t>Kat. regionu</t>
  </si>
  <si>
    <t>Bez kwoty elast.</t>
  </si>
  <si>
    <t>Kwota elastyczności</t>
  </si>
  <si>
    <t>publiczny</t>
  </si>
  <si>
    <t>prywatny</t>
  </si>
  <si>
    <t>P.2</t>
  </si>
  <si>
    <t>słabiej rozwinięte</t>
  </si>
  <si>
    <t>P.3</t>
  </si>
  <si>
    <t>SUMA</t>
  </si>
  <si>
    <t>P.4</t>
  </si>
  <si>
    <t>ŁĄCZNIE</t>
  </si>
  <si>
    <t>Budżet FENG: wkład UE i wkład krajowy</t>
  </si>
  <si>
    <t>kategoria regionu</t>
  </si>
  <si>
    <t>alokacja EFRR</t>
  </si>
  <si>
    <t>wkład krajowy</t>
  </si>
  <si>
    <t>ogółem</t>
  </si>
  <si>
    <t>stopa dofinan.</t>
  </si>
  <si>
    <t>lepiej rozwinięty</t>
  </si>
  <si>
    <t>przejściowy</t>
  </si>
  <si>
    <t>słabiej rozwinięty</t>
  </si>
  <si>
    <t>Suma</t>
  </si>
  <si>
    <t>Stopa dofinansowania (%)</t>
  </si>
  <si>
    <t>Suma całkowita</t>
  </si>
  <si>
    <t>Kategoria regionów</t>
  </si>
  <si>
    <t>Wkład EBI</t>
  </si>
  <si>
    <t>0</t>
  </si>
  <si>
    <t>Priorytet / Działanie (numer)</t>
  </si>
  <si>
    <t>Cel szczegółowy (numer)</t>
  </si>
  <si>
    <t>Krajowe środki publiczne</t>
  </si>
  <si>
    <t>Budżet państwa (d)</t>
  </si>
  <si>
    <t>Budżet JST (e)</t>
  </si>
  <si>
    <t>Inne (f)</t>
  </si>
  <si>
    <t>Ogółem (c)= (d) + (e) + (f)</t>
  </si>
  <si>
    <t>Wkład krajowy ogółem (b) = (c) + (g)</t>
  </si>
  <si>
    <t>Krajowe środki prywatne (g)</t>
  </si>
  <si>
    <t xml:space="preserve">Finansowanie ogółem (a) + (b) </t>
  </si>
  <si>
    <t>Tabela 1. Alokacja programu w podziale na działania, wsparcie UE i wkład krajowy (w EUR)</t>
  </si>
  <si>
    <t xml:space="preserve">
Tabela 2. Alokacja programu w podziale na działania i zakres interwencji</t>
  </si>
  <si>
    <t>Priorytet (numer)</t>
  </si>
  <si>
    <t>Cel Polityki (numer)</t>
  </si>
  <si>
    <t>Działanie (numer)</t>
  </si>
  <si>
    <t>Zakres interwencji (kod)</t>
  </si>
  <si>
    <t>Orientacyjna alokacja UE (EUR)</t>
  </si>
  <si>
    <t>4a</t>
  </si>
  <si>
    <t>Działanie 7.1</t>
  </si>
  <si>
    <t>Priorytet 7</t>
  </si>
  <si>
    <t>EFRR</t>
  </si>
  <si>
    <t>EFS+</t>
  </si>
  <si>
    <t>Wsparcie UE (a)</t>
  </si>
  <si>
    <t>CP 4</t>
  </si>
  <si>
    <t>CS 4a</t>
  </si>
  <si>
    <t>134</t>
  </si>
  <si>
    <t>136</t>
  </si>
  <si>
    <t>Alokacja finansowa SZOP FEWiM</t>
  </si>
  <si>
    <t>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</si>
</sst>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444444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0" fillId="2" borderId="0" xfId="0" applyFill="1"/>
    <xf numFmtId="4" fontId="2" fillId="0" borderId="0" xfId="0" applyNumberFormat="1" applyFont="1"/>
    <xf numFmtId="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164" fontId="0" fillId="0" borderId="1" xfId="0" applyNumberFormat="1" applyBorder="1"/>
    <xf numFmtId="4" fontId="0" fillId="0" borderId="0" xfId="0" applyNumberFormat="1"/>
    <xf numFmtId="4" fontId="2" fillId="3" borderId="0" xfId="0" applyNumberFormat="1" applyFont="1" applyFill="1" applyAlignment="1">
      <alignment horizontal="center"/>
    </xf>
    <xf numFmtId="4" fontId="0" fillId="2" borderId="1" xfId="0" applyNumberFormat="1" applyFill="1" applyBorder="1"/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0" fontId="0" fillId="0" borderId="1" xfId="0" applyNumberFormat="1" applyBorder="1"/>
    <xf numFmtId="0" fontId="0" fillId="0" borderId="0" xfId="0" applyAlignment="1">
      <alignment wrapText="1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10" fontId="5" fillId="5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10" fontId="6" fillId="5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4" fontId="0" fillId="2" borderId="0" xfId="0" applyNumberFormat="1" applyFill="1" applyAlignment="1">
      <alignment horizontal="right" vertical="center"/>
    </xf>
    <xf numFmtId="3" fontId="0" fillId="2" borderId="0" xfId="0" applyNumberFormat="1" applyFill="1"/>
    <xf numFmtId="3" fontId="4" fillId="5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2" fillId="0" borderId="0" xfId="0" applyNumberFormat="1" applyFont="1" applyAlignment="1"/>
    <xf numFmtId="0" fontId="1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13" fillId="6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/>
    </xf>
    <xf numFmtId="3" fontId="7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tecka Joanna" id="{58E6EE54-F67B-4166-9B5D-EABA28E6F626}" userId="S::joanna.witecka@mfipr.gov.pl::3fb5e6fb-e03e-4bc4-8244-e24180f0f366" providerId="AD"/>
  <person displayName="Małecki Łukasz" id="{46764F4E-3C5F-4D88-9692-B07252731C9A}" userId="S::lukasz.malecki@mfipr.gov.pl::92ca52ff-a74c-4832-9f55-9a10a761fb17" providerId="AD"/>
  <person displayName="Fabisiak-Maszewska Agnieszka" id="{0045189E-32AE-4DAD-AD7D-FA93DE7381CA}" userId="S::agnieszka.fabisiak@mfipr.gov.pl::0d7e3600-0a6e-4a1f-af73-e0a2ae14895f" providerId="AD"/>
  <person displayName="Amanowicz Agnieszka" id="{765AD965-2DEC-4EFE-873F-E63EF1F84E26}" userId="S::agnieszka.amanowicz@mfipr.gov.pl::6e14e667-39cf-40ff-b88f-6de663acb62e" providerId="AD"/>
  <person displayName="Błachowicz-Białek Kamila" id="{25BCEFE6-D74E-4E05-BE2C-2DB475D64178}" userId="S::kamila.blachowicz-bialek@mfipr.gov.pl::a6b6a6b5-f3de-49fd-b56e-81a65e31216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2-12-08T16:19:17.30" personId="{0045189E-32AE-4DAD-AD7D-FA93DE7381CA}" id="{1B7E2EE3-0324-4E4C-B9DE-4B17BD25B512}">
    <text>Z tabelki wynika, że to jest 85% FUE+15% współfinansowania krajowego? Zgadza się?</text>
  </threadedComment>
  <threadedComment ref="D3" dT="2022-12-14T15:43:20.16" personId="{46764F4E-3C5F-4D88-9692-B07252731C9A}" id="{313DFA88-E146-4792-BDAD-AEC57C05AD91}" parentId="{1B7E2EE3-0324-4E4C-B9DE-4B17BD25B512}">
    <text>Alokacja UE to środki EFRR przyznane na realizacje FENG. 
Wkład krajowy jest wyliczany osobno dla każdej kategorii regionów. W tej tabeli w związku z tym, że mamy stały w programie rozkład alokacji na kategorie regionów (pro rata), dla uproszczenia nie wypisywałem w każdym działaniu alokacji z podziałem na kat. regionów.
Jednocześnie jeśli złączymy pro rata oraz stopy dofinansowania dla poszczególnych kategorii regionów: lepiej rozw: 50%, przejściowe: 70%, słabiej rozw.: 85%, to wychodzi średnia 79,71%. 
Tabela w SZOP FENG musi uszczegółowić dane prezentowane w FENG na poziomie priorytetów. Nie szacujemy wkładu krajowego maksymalnego/realnego (tak jak to było w robione w metodologii), tylko sprawdzamy, czy wyrabiamy się na minimum, które wynika z zastosowania stopy dofinansowania 79,71%.</text>
  </threadedComment>
  <threadedComment ref="G13" dT="2022-12-09T14:58:51.98" personId="{25BCEFE6-D74E-4E05-BE2C-2DB475D64178}" id="{906BEF0D-DD51-4107-BF50-44145A684D2A}">
    <text>PoC nie uwzględniony w RCR 02 w metodologi, brak wkładu prywatnego</text>
  </threadedComment>
  <threadedComment ref="G13" dT="2022-12-14T15:43:41.02" personId="{46764F4E-3C5F-4D88-9692-B07252731C9A}" id="{C5B7E5C4-7CB7-4F5E-84B5-119985FD5339}" parentId="{906BEF0D-DD51-4107-BF50-44145A684D2A}">
    <text>OK, czyli wkład równa się 0</text>
  </threadedComment>
  <threadedComment ref="E15" dT="2022-12-15T08:19:46.37" personId="{25BCEFE6-D74E-4E05-BE2C-2DB475D64178}" id="{A303EE3E-EBF2-4F34-9537-554E27E70972}">
    <text>wkład publiczny 0</text>
  </threadedComment>
  <threadedComment ref="H15" dT="2022-12-09T12:40:12.44" personId="{765AD965-2DEC-4EFE-873F-E63EF1F84E26}" id="{520E5960-4884-44FA-BB66-4BD328C6DE1F}">
    <text xml:space="preserve">Przy Seal trzeba tez uwzglednic ze nowelizacja GBER dala mozliwosc przeniesienia wysokosci dofinansowania bezposrednio z HE - zadanie dla IP
</text>
  </threadedComment>
  <threadedComment ref="H15" dT="2022-12-12T07:34:21.05" personId="{25BCEFE6-D74E-4E05-BE2C-2DB475D64178}" id="{B183BCD9-3800-4CFA-B755-131AF6392D00}" parentId="{520E5960-4884-44FA-BB66-4BD328C6DE1F}">
    <text>przy uwzględnieniu 70% maks. poziomu dofinansowania UE to całkowita alokacja wyniosłaby 42 850 000,00 (wysokość alokacji ogółem wpisana w SZOOPie) przy 12 850 000,00 wkładu prywatnego</text>
  </threadedComment>
  <threadedComment ref="H15" dT="2022-12-14T15:44:50.20" personId="{46764F4E-3C5F-4D88-9692-B07252731C9A}" id="{256F9D44-0B2C-4BD8-9FFB-FEF3F6194C07}" parentId="{520E5960-4884-44FA-BB66-4BD328C6DE1F}">
    <text>Przyjmijmy max 70%.</text>
  </threadedComment>
  <threadedComment ref="H15" dT="2022-12-15T08:27:51.29" personId="{25BCEFE6-D74E-4E05-BE2C-2DB475D64178}" id="{F80A359F-87C8-4200-88F4-3EA2B7FA2A51}" parentId="{520E5960-4884-44FA-BB66-4BD328C6DE1F}">
    <text xml:space="preserve">okej, zmieniłam w tabeli </text>
  </threadedComment>
  <threadedComment ref="D33" dT="2022-12-09T11:06:36.09" personId="{58E6EE54-F67B-4166-9B5D-EABA28E6F626}" id="{5E890EE3-5B38-4D2B-9C71-EBB25E9D7C83}">
    <text>zg. z ostatnim HN 100 mln euro</text>
  </threadedComment>
  <threadedComment ref="D33" dT="2022-12-14T15:45:20.53" personId="{46764F4E-3C5F-4D88-9692-B07252731C9A}" id="{DCFB493E-E6DC-403C-8D14-A80028962051}" parentId="{5E890EE3-5B38-4D2B-9C71-EBB25E9D7C83}">
    <text>OK, ale czy bedziemy mieć wkład publiczny?</text>
  </threadedComment>
  <threadedComment ref="D34" dT="2022-12-09T11:06:51.48" personId="{58E6EE54-F67B-4166-9B5D-EABA28E6F626}" id="{E876A2DF-BD32-4956-B124-1F5043FB17B2}">
    <text>alokacja 41 mln euro</text>
  </threadedComment>
  <threadedComment ref="D34" dT="2022-12-14T15:45:30.42" personId="{46764F4E-3C5F-4D88-9692-B07252731C9A}" id="{28D3CFE8-A4FF-4FE8-9728-148094A2FD9D}" parentId="{E876A2DF-BD32-4956-B124-1F5043FB17B2}">
    <text>OK.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topLeftCell="I1" workbookViewId="0">
      <selection activeCell="N8" sqref="N8:N12"/>
    </sheetView>
  </sheetViews>
  <sheetFormatPr defaultRowHeight="15" x14ac:dyDescent="0.25"/>
  <cols>
    <col min="3" max="3" width="17.85546875" customWidth="1"/>
    <col min="4" max="4" width="6.140625" customWidth="1"/>
    <col min="6" max="6" width="15.42578125" customWidth="1"/>
    <col min="7" max="7" width="17.42578125" customWidth="1"/>
    <col min="8" max="8" width="20.85546875" customWidth="1"/>
    <col min="10" max="10" width="26.42578125" customWidth="1"/>
    <col min="11" max="11" width="18" customWidth="1"/>
    <col min="12" max="12" width="19.140625" customWidth="1"/>
    <col min="13" max="13" width="17" customWidth="1"/>
    <col min="14" max="14" width="17.140625" customWidth="1"/>
    <col min="15" max="16" width="18.85546875" customWidth="1"/>
    <col min="17" max="17" width="20.42578125" customWidth="1"/>
    <col min="18" max="18" width="21.140625" customWidth="1"/>
  </cols>
  <sheetData>
    <row r="2" spans="2:18" x14ac:dyDescent="0.25">
      <c r="L2" s="5"/>
      <c r="M2" s="5"/>
      <c r="N2" s="5"/>
      <c r="O2" s="5"/>
      <c r="P2" s="5"/>
      <c r="Q2" s="5"/>
    </row>
    <row r="3" spans="2:18" x14ac:dyDescent="0.25">
      <c r="B3" s="1" t="s">
        <v>0</v>
      </c>
      <c r="C3" s="2"/>
      <c r="E3" s="65" t="s">
        <v>1</v>
      </c>
      <c r="F3" s="2" t="s">
        <v>2</v>
      </c>
      <c r="G3" s="3">
        <v>256352941</v>
      </c>
      <c r="I3" s="2"/>
      <c r="J3" s="8"/>
      <c r="K3" s="72" t="s">
        <v>3</v>
      </c>
      <c r="L3" s="72"/>
      <c r="M3" s="70" t="s">
        <v>4</v>
      </c>
      <c r="N3" s="65" t="s">
        <v>5</v>
      </c>
      <c r="O3" s="76" t="s">
        <v>6</v>
      </c>
      <c r="P3" s="77"/>
      <c r="Q3" s="65" t="s">
        <v>7</v>
      </c>
      <c r="R3" s="73" t="s">
        <v>8</v>
      </c>
    </row>
    <row r="4" spans="2:18" x14ac:dyDescent="0.25">
      <c r="B4" s="1" t="s">
        <v>1</v>
      </c>
      <c r="C4" s="3">
        <v>4358000000</v>
      </c>
      <c r="E4" s="66"/>
      <c r="F4" s="2" t="s">
        <v>9</v>
      </c>
      <c r="G4" s="3">
        <v>512705883</v>
      </c>
      <c r="I4" s="65" t="s">
        <v>10</v>
      </c>
      <c r="J4" s="65" t="s">
        <v>11</v>
      </c>
      <c r="K4" s="70" t="s">
        <v>12</v>
      </c>
      <c r="L4" s="70" t="s">
        <v>13</v>
      </c>
      <c r="M4" s="78"/>
      <c r="N4" s="66"/>
      <c r="O4" s="65" t="s">
        <v>14</v>
      </c>
      <c r="P4" s="65" t="s">
        <v>15</v>
      </c>
      <c r="Q4" s="66"/>
      <c r="R4" s="74"/>
    </row>
    <row r="5" spans="2:18" x14ac:dyDescent="0.25">
      <c r="B5" s="1" t="s">
        <v>16</v>
      </c>
      <c r="C5" s="3">
        <v>2655777310</v>
      </c>
      <c r="E5" s="66"/>
      <c r="F5" s="2" t="s">
        <v>17</v>
      </c>
      <c r="G5" s="3">
        <v>3588941176</v>
      </c>
      <c r="I5" s="67"/>
      <c r="J5" s="67"/>
      <c r="K5" s="71"/>
      <c r="L5" s="71"/>
      <c r="M5" s="71"/>
      <c r="N5" s="67"/>
      <c r="O5" s="67"/>
      <c r="P5" s="67"/>
      <c r="Q5" s="67"/>
      <c r="R5" s="75"/>
    </row>
    <row r="6" spans="2:18" x14ac:dyDescent="0.25">
      <c r="B6" s="1" t="s">
        <v>18</v>
      </c>
      <c r="C6" s="3">
        <v>800000000</v>
      </c>
      <c r="E6" s="67"/>
      <c r="F6" s="2" t="s">
        <v>19</v>
      </c>
      <c r="G6" s="7">
        <v>4358000000</v>
      </c>
      <c r="I6" s="65" t="s">
        <v>1</v>
      </c>
      <c r="J6" s="9" t="s">
        <v>2</v>
      </c>
      <c r="K6" s="3">
        <v>217900000</v>
      </c>
      <c r="L6" s="3">
        <v>38452941</v>
      </c>
      <c r="M6" s="3">
        <f>SUM(K6:L6)</f>
        <v>256352941</v>
      </c>
      <c r="N6" s="3">
        <f>SUM(O6:P6)</f>
        <v>256352941</v>
      </c>
      <c r="O6" s="3">
        <v>0</v>
      </c>
      <c r="P6" s="3">
        <v>256352941</v>
      </c>
      <c r="Q6" s="3">
        <v>512705882</v>
      </c>
      <c r="R6" s="10">
        <f>(M6/Q6)</f>
        <v>0.5</v>
      </c>
    </row>
    <row r="7" spans="2:18" x14ac:dyDescent="0.25">
      <c r="B7" s="1" t="s">
        <v>20</v>
      </c>
      <c r="C7" s="3">
        <v>159464843</v>
      </c>
      <c r="I7" s="66"/>
      <c r="J7" s="2" t="s">
        <v>9</v>
      </c>
      <c r="K7" s="3">
        <v>430057694</v>
      </c>
      <c r="L7" s="3">
        <v>82648189</v>
      </c>
      <c r="M7" s="3">
        <f t="shared" ref="M7:M17" si="0">SUM(K7:L7)</f>
        <v>512705883</v>
      </c>
      <c r="N7" s="3">
        <f t="shared" ref="N7:N17" si="1">SUM(O7:P7)</f>
        <v>219731093</v>
      </c>
      <c r="O7" s="3">
        <v>0</v>
      </c>
      <c r="P7" s="3">
        <v>219731093</v>
      </c>
      <c r="Q7" s="3">
        <v>732436976</v>
      </c>
      <c r="R7" s="10">
        <f>(M7/Q7)</f>
        <v>0.69999999972693894</v>
      </c>
    </row>
    <row r="8" spans="2:18" x14ac:dyDescent="0.25">
      <c r="B8" s="1" t="s">
        <v>19</v>
      </c>
      <c r="C8" s="3">
        <f>SUM(C4:C7)</f>
        <v>7973242153</v>
      </c>
      <c r="I8" s="67"/>
      <c r="J8" s="2" t="s">
        <v>17</v>
      </c>
      <c r="K8" s="3">
        <v>3008968282</v>
      </c>
      <c r="L8" s="3">
        <v>579972894</v>
      </c>
      <c r="M8" s="3">
        <f t="shared" si="0"/>
        <v>3588941176</v>
      </c>
      <c r="N8" s="13">
        <f t="shared" si="1"/>
        <v>633342561</v>
      </c>
      <c r="O8" s="3">
        <v>0</v>
      </c>
      <c r="P8" s="3">
        <v>633342561</v>
      </c>
      <c r="Q8" s="3">
        <v>4222283737</v>
      </c>
      <c r="R8" s="10">
        <f t="shared" ref="R8:R17" si="2">(M8/Q8)</f>
        <v>0.84999999989342256</v>
      </c>
    </row>
    <row r="9" spans="2:18" x14ac:dyDescent="0.25">
      <c r="I9" s="65" t="s">
        <v>16</v>
      </c>
      <c r="J9" s="2" t="s">
        <v>2</v>
      </c>
      <c r="K9" s="3">
        <v>132788866</v>
      </c>
      <c r="L9" s="3">
        <v>23433329</v>
      </c>
      <c r="M9" s="3">
        <f t="shared" si="0"/>
        <v>156222195</v>
      </c>
      <c r="N9" s="13">
        <f t="shared" si="1"/>
        <v>156222195</v>
      </c>
      <c r="O9" s="3">
        <v>15622220</v>
      </c>
      <c r="P9" s="3">
        <v>140599975</v>
      </c>
      <c r="Q9" s="3">
        <v>312444390</v>
      </c>
      <c r="R9" s="10">
        <f t="shared" si="2"/>
        <v>0.5</v>
      </c>
    </row>
    <row r="10" spans="2:18" x14ac:dyDescent="0.25">
      <c r="E10" s="65" t="s">
        <v>16</v>
      </c>
      <c r="F10" s="2" t="s">
        <v>2</v>
      </c>
      <c r="G10" s="3">
        <v>156222195</v>
      </c>
      <c r="I10" s="66"/>
      <c r="J10" s="2" t="s">
        <v>9</v>
      </c>
      <c r="K10" s="3">
        <v>262078353</v>
      </c>
      <c r="L10" s="3">
        <v>50366036</v>
      </c>
      <c r="M10" s="3">
        <f t="shared" si="0"/>
        <v>312444389</v>
      </c>
      <c r="N10" s="13">
        <f t="shared" si="1"/>
        <v>133904739</v>
      </c>
      <c r="O10" s="3">
        <v>13390473</v>
      </c>
      <c r="P10" s="3">
        <v>120514266</v>
      </c>
      <c r="Q10" s="3">
        <v>446349128</v>
      </c>
      <c r="R10" s="10">
        <f t="shared" si="2"/>
        <v>0.69999999865576079</v>
      </c>
    </row>
    <row r="11" spans="2:18" x14ac:dyDescent="0.25">
      <c r="E11" s="66"/>
      <c r="F11" s="2" t="s">
        <v>9</v>
      </c>
      <c r="G11" s="3">
        <v>312444389</v>
      </c>
      <c r="I11" s="67"/>
      <c r="J11" s="2" t="s">
        <v>17</v>
      </c>
      <c r="K11" s="3">
        <v>1833673633</v>
      </c>
      <c r="L11" s="3">
        <v>353437093</v>
      </c>
      <c r="M11" s="3">
        <f t="shared" si="0"/>
        <v>2187110726</v>
      </c>
      <c r="N11" s="13">
        <f t="shared" si="1"/>
        <v>385960717</v>
      </c>
      <c r="O11" s="3">
        <v>38596071</v>
      </c>
      <c r="P11" s="3">
        <v>347364646</v>
      </c>
      <c r="Q11" s="3">
        <v>2573071443</v>
      </c>
      <c r="R11" s="10">
        <f t="shared" si="2"/>
        <v>0.84999999978624763</v>
      </c>
    </row>
    <row r="12" spans="2:18" x14ac:dyDescent="0.25">
      <c r="E12" s="66"/>
      <c r="F12" s="2" t="s">
        <v>17</v>
      </c>
      <c r="G12" s="3">
        <v>2187110726</v>
      </c>
      <c r="I12" s="65" t="s">
        <v>18</v>
      </c>
      <c r="J12" s="2" t="s">
        <v>2</v>
      </c>
      <c r="K12" s="3">
        <v>39999999</v>
      </c>
      <c r="L12" s="3">
        <v>7058824</v>
      </c>
      <c r="M12" s="3">
        <f t="shared" si="0"/>
        <v>47058823</v>
      </c>
      <c r="N12" s="13">
        <f t="shared" si="1"/>
        <v>47058823</v>
      </c>
      <c r="O12" s="3">
        <v>4705882</v>
      </c>
      <c r="P12" s="3">
        <v>42352941</v>
      </c>
      <c r="Q12" s="3">
        <v>94117646</v>
      </c>
      <c r="R12" s="10">
        <f t="shared" si="2"/>
        <v>0.5</v>
      </c>
    </row>
    <row r="13" spans="2:18" x14ac:dyDescent="0.25">
      <c r="E13" s="67"/>
      <c r="F13" s="2" t="s">
        <v>19</v>
      </c>
      <c r="G13" s="7">
        <v>2655777310</v>
      </c>
      <c r="I13" s="66"/>
      <c r="J13" s="2" t="s">
        <v>9</v>
      </c>
      <c r="K13" s="3">
        <v>78945883</v>
      </c>
      <c r="L13" s="3">
        <v>15171764</v>
      </c>
      <c r="M13" s="3">
        <f t="shared" si="0"/>
        <v>94117647</v>
      </c>
      <c r="N13" s="3">
        <f t="shared" si="1"/>
        <v>40336135</v>
      </c>
      <c r="O13" s="3">
        <v>4033614</v>
      </c>
      <c r="P13" s="3">
        <v>36302521</v>
      </c>
      <c r="Q13" s="3">
        <v>134453782</v>
      </c>
      <c r="R13" s="10">
        <f t="shared" si="2"/>
        <v>0.69999999702500004</v>
      </c>
    </row>
    <row r="14" spans="2:18" x14ac:dyDescent="0.25">
      <c r="I14" s="67"/>
      <c r="J14" s="2" t="s">
        <v>17</v>
      </c>
      <c r="K14" s="3">
        <v>552357647</v>
      </c>
      <c r="L14" s="3">
        <v>106465883</v>
      </c>
      <c r="M14" s="3">
        <f t="shared" si="0"/>
        <v>658823530</v>
      </c>
      <c r="N14" s="3">
        <f t="shared" si="1"/>
        <v>116262976</v>
      </c>
      <c r="O14" s="3">
        <v>11626298</v>
      </c>
      <c r="P14" s="3">
        <v>104636678</v>
      </c>
      <c r="Q14" s="3">
        <v>775086506</v>
      </c>
      <c r="R14" s="10">
        <f t="shared" si="2"/>
        <v>0.84999999987098218</v>
      </c>
    </row>
    <row r="15" spans="2:18" x14ac:dyDescent="0.25">
      <c r="E15" s="4"/>
      <c r="I15" s="65" t="s">
        <v>20</v>
      </c>
      <c r="J15" s="2" t="s">
        <v>2</v>
      </c>
      <c r="K15" s="3">
        <v>7973242</v>
      </c>
      <c r="L15" s="3">
        <v>1407043</v>
      </c>
      <c r="M15" s="3">
        <f t="shared" si="0"/>
        <v>9380285</v>
      </c>
      <c r="N15" s="3">
        <f t="shared" si="1"/>
        <v>9380285</v>
      </c>
      <c r="O15" s="3">
        <v>9380285</v>
      </c>
      <c r="P15" s="3">
        <v>0</v>
      </c>
      <c r="Q15" s="3">
        <v>18760570</v>
      </c>
      <c r="R15" s="10">
        <f t="shared" si="2"/>
        <v>0.5</v>
      </c>
    </row>
    <row r="16" spans="2:18" x14ac:dyDescent="0.25">
      <c r="I16" s="66"/>
      <c r="J16" s="2" t="s">
        <v>9</v>
      </c>
      <c r="K16" s="3">
        <v>15736366</v>
      </c>
      <c r="L16" s="3">
        <v>3024204</v>
      </c>
      <c r="M16" s="3">
        <f t="shared" si="0"/>
        <v>18760570</v>
      </c>
      <c r="N16" s="3">
        <f t="shared" si="1"/>
        <v>8040245</v>
      </c>
      <c r="O16" s="3">
        <v>8040245</v>
      </c>
      <c r="P16" s="3">
        <v>0</v>
      </c>
      <c r="Q16" s="3">
        <v>26800815</v>
      </c>
      <c r="R16" s="10">
        <f t="shared" si="2"/>
        <v>0.69999998134385089</v>
      </c>
    </row>
    <row r="17" spans="5:18" x14ac:dyDescent="0.25">
      <c r="E17" s="65" t="s">
        <v>18</v>
      </c>
      <c r="F17" s="2" t="s">
        <v>2</v>
      </c>
      <c r="G17" s="3">
        <v>47058823</v>
      </c>
      <c r="I17" s="67"/>
      <c r="J17" s="2" t="s">
        <v>17</v>
      </c>
      <c r="K17" s="3">
        <v>110102032</v>
      </c>
      <c r="L17" s="3">
        <v>21221956</v>
      </c>
      <c r="M17" s="3">
        <f t="shared" si="0"/>
        <v>131323988</v>
      </c>
      <c r="N17" s="3">
        <f t="shared" si="1"/>
        <v>23174822</v>
      </c>
      <c r="O17" s="3">
        <v>23174822</v>
      </c>
      <c r="P17" s="3">
        <v>0</v>
      </c>
      <c r="Q17" s="3">
        <v>154498810</v>
      </c>
      <c r="R17" s="10">
        <f t="shared" si="2"/>
        <v>0.84999999676372917</v>
      </c>
    </row>
    <row r="18" spans="5:18" x14ac:dyDescent="0.25">
      <c r="E18" s="66"/>
      <c r="F18" s="2" t="s">
        <v>9</v>
      </c>
      <c r="G18" s="3">
        <v>94117647</v>
      </c>
      <c r="I18" s="65" t="s">
        <v>19</v>
      </c>
      <c r="J18" s="2" t="s">
        <v>2</v>
      </c>
      <c r="K18" s="7">
        <f t="shared" ref="K18:Q20" si="3">SUM(K6,K9,K12,K15)</f>
        <v>398662107</v>
      </c>
      <c r="L18" s="7">
        <f t="shared" si="3"/>
        <v>70352137</v>
      </c>
      <c r="M18" s="7">
        <f t="shared" si="3"/>
        <v>469014244</v>
      </c>
      <c r="N18" s="7">
        <f t="shared" si="3"/>
        <v>469014244</v>
      </c>
      <c r="O18" s="7">
        <f t="shared" si="3"/>
        <v>29708387</v>
      </c>
      <c r="P18" s="7">
        <f t="shared" si="3"/>
        <v>439305857</v>
      </c>
      <c r="Q18" s="7">
        <f t="shared" si="3"/>
        <v>938028488</v>
      </c>
      <c r="R18" s="2"/>
    </row>
    <row r="19" spans="5:18" x14ac:dyDescent="0.25">
      <c r="E19" s="66"/>
      <c r="F19" s="2" t="s">
        <v>17</v>
      </c>
      <c r="G19" s="3">
        <v>658823530</v>
      </c>
      <c r="I19" s="66"/>
      <c r="J19" s="2" t="s">
        <v>9</v>
      </c>
      <c r="K19" s="7">
        <f t="shared" si="3"/>
        <v>786818296</v>
      </c>
      <c r="L19" s="7">
        <f t="shared" si="3"/>
        <v>151210193</v>
      </c>
      <c r="M19" s="7">
        <f t="shared" si="3"/>
        <v>938028489</v>
      </c>
      <c r="N19" s="7">
        <f t="shared" si="3"/>
        <v>402012212</v>
      </c>
      <c r="O19" s="7">
        <f t="shared" si="3"/>
        <v>25464332</v>
      </c>
      <c r="P19" s="7">
        <f t="shared" si="3"/>
        <v>376547880</v>
      </c>
      <c r="Q19" s="7">
        <f t="shared" si="3"/>
        <v>1340040701</v>
      </c>
      <c r="R19" s="2"/>
    </row>
    <row r="20" spans="5:18" x14ac:dyDescent="0.25">
      <c r="E20" s="67"/>
      <c r="F20" s="2" t="s">
        <v>19</v>
      </c>
      <c r="G20" s="7">
        <v>800000000</v>
      </c>
      <c r="I20" s="67"/>
      <c r="J20" s="2" t="s">
        <v>17</v>
      </c>
      <c r="K20" s="7">
        <f t="shared" si="3"/>
        <v>5505101594</v>
      </c>
      <c r="L20" s="7">
        <f t="shared" si="3"/>
        <v>1061097826</v>
      </c>
      <c r="M20" s="7">
        <f t="shared" si="3"/>
        <v>6566199420</v>
      </c>
      <c r="N20" s="7">
        <f t="shared" si="3"/>
        <v>1158741076</v>
      </c>
      <c r="O20" s="7">
        <f t="shared" si="3"/>
        <v>73397191</v>
      </c>
      <c r="P20" s="7">
        <f t="shared" si="3"/>
        <v>1085343885</v>
      </c>
      <c r="Q20" s="7">
        <f t="shared" si="3"/>
        <v>7724940496</v>
      </c>
      <c r="R20" s="2"/>
    </row>
    <row r="21" spans="5:18" x14ac:dyDescent="0.25">
      <c r="K21" s="3">
        <f>SUM(K18:K20)</f>
        <v>6690581997</v>
      </c>
      <c r="L21" s="3">
        <f>SUM(L18:L20)</f>
        <v>1282660156</v>
      </c>
      <c r="M21" s="11"/>
    </row>
    <row r="22" spans="5:18" x14ac:dyDescent="0.25">
      <c r="J22" s="1" t="s">
        <v>21</v>
      </c>
      <c r="K22" s="68">
        <f>SUM(K21:L21)</f>
        <v>7973242153</v>
      </c>
      <c r="L22" s="69"/>
      <c r="M22" s="12">
        <f>SUM(M18:M20)</f>
        <v>7973242153</v>
      </c>
      <c r="N22" s="7">
        <f>SUM(N18:N20)</f>
        <v>2029767532</v>
      </c>
      <c r="O22" s="3">
        <f>SUM(O18:O20)</f>
        <v>128569910</v>
      </c>
      <c r="P22" s="3">
        <f>SUM(P18:P20)</f>
        <v>1901197622</v>
      </c>
      <c r="Q22" s="7">
        <f>SUM(Q18:Q20)</f>
        <v>10003009685</v>
      </c>
    </row>
    <row r="23" spans="5:18" x14ac:dyDescent="0.25">
      <c r="M23" s="11">
        <f>SUM(M22,N22)</f>
        <v>10003009685</v>
      </c>
    </row>
    <row r="24" spans="5:18" x14ac:dyDescent="0.25">
      <c r="E24" s="65" t="s">
        <v>18</v>
      </c>
      <c r="F24" s="2" t="s">
        <v>2</v>
      </c>
      <c r="G24" s="3">
        <v>9380285</v>
      </c>
      <c r="O24" s="6"/>
      <c r="P24" s="6"/>
    </row>
    <row r="25" spans="5:18" x14ac:dyDescent="0.25">
      <c r="E25" s="66"/>
      <c r="F25" s="2" t="s">
        <v>9</v>
      </c>
      <c r="G25" s="3">
        <v>18760570</v>
      </c>
      <c r="J25" s="1" t="s">
        <v>22</v>
      </c>
      <c r="K25" s="1"/>
      <c r="P25" s="11">
        <f>SUM(O15:O17)</f>
        <v>40595352</v>
      </c>
      <c r="Q25" s="11"/>
    </row>
    <row r="26" spans="5:18" x14ac:dyDescent="0.25">
      <c r="E26" s="66"/>
      <c r="F26" s="2" t="s">
        <v>17</v>
      </c>
      <c r="G26" s="3">
        <v>131323988</v>
      </c>
      <c r="J26" s="2" t="s">
        <v>23</v>
      </c>
      <c r="K26" s="2" t="s">
        <v>24</v>
      </c>
      <c r="L26" s="2" t="s">
        <v>25</v>
      </c>
      <c r="M26" s="2" t="s">
        <v>26</v>
      </c>
      <c r="N26" s="2" t="s">
        <v>27</v>
      </c>
    </row>
    <row r="27" spans="5:18" x14ac:dyDescent="0.25">
      <c r="E27" s="67"/>
      <c r="F27" s="2" t="s">
        <v>19</v>
      </c>
      <c r="G27" s="7">
        <f>SUM(G24:G26)</f>
        <v>159464843</v>
      </c>
      <c r="J27" s="2" t="s">
        <v>28</v>
      </c>
      <c r="K27" s="13">
        <v>469014244</v>
      </c>
      <c r="L27" s="14">
        <v>469014244</v>
      </c>
      <c r="M27" s="15">
        <f>SUM(K27:L27)</f>
        <v>938028488</v>
      </c>
      <c r="N27" s="10">
        <f>SUM(K27/M27)</f>
        <v>0.5</v>
      </c>
    </row>
    <row r="28" spans="5:18" x14ac:dyDescent="0.25">
      <c r="J28" s="2" t="s">
        <v>29</v>
      </c>
      <c r="K28" s="13">
        <v>938028489</v>
      </c>
      <c r="L28" s="14">
        <v>402012212</v>
      </c>
      <c r="M28" s="15">
        <f t="shared" ref="M28:M29" si="4">SUM(K28:L28)</f>
        <v>1340040701</v>
      </c>
      <c r="N28" s="10">
        <f t="shared" ref="N28:N29" si="5">SUM(K28/M28)</f>
        <v>0.69999999873138186</v>
      </c>
    </row>
    <row r="29" spans="5:18" x14ac:dyDescent="0.25">
      <c r="J29" s="2" t="s">
        <v>30</v>
      </c>
      <c r="K29" s="13">
        <v>6566199420</v>
      </c>
      <c r="L29" s="14">
        <v>1158741076</v>
      </c>
      <c r="M29" s="15">
        <f t="shared" si="4"/>
        <v>7724940496</v>
      </c>
      <c r="N29" s="10">
        <f t="shared" si="5"/>
        <v>0.84999999979287866</v>
      </c>
    </row>
    <row r="30" spans="5:18" x14ac:dyDescent="0.25">
      <c r="J30" s="1" t="s">
        <v>31</v>
      </c>
      <c r="K30" s="13">
        <f>SUM(K27:K29)</f>
        <v>7973242153</v>
      </c>
      <c r="L30" s="15">
        <f>SUM(L27:L29)</f>
        <v>2029767532</v>
      </c>
      <c r="M30" s="15">
        <f>SUM(M27:M29)</f>
        <v>10003009685</v>
      </c>
      <c r="N30" s="16">
        <f>SUM(K30/M30)</f>
        <v>0.79708431802842949</v>
      </c>
    </row>
    <row r="31" spans="5:18" x14ac:dyDescent="0.25">
      <c r="K31">
        <v>7973242153</v>
      </c>
    </row>
  </sheetData>
  <mergeCells count="22">
    <mergeCell ref="R3:R5"/>
    <mergeCell ref="L4:L5"/>
    <mergeCell ref="P4:P5"/>
    <mergeCell ref="O3:P3"/>
    <mergeCell ref="O4:O5"/>
    <mergeCell ref="Q3:Q5"/>
    <mergeCell ref="N3:N5"/>
    <mergeCell ref="M3:M5"/>
    <mergeCell ref="E24:E27"/>
    <mergeCell ref="K22:L22"/>
    <mergeCell ref="I4:I5"/>
    <mergeCell ref="I6:I8"/>
    <mergeCell ref="I9:I11"/>
    <mergeCell ref="J4:J5"/>
    <mergeCell ref="E3:E6"/>
    <mergeCell ref="E10:E13"/>
    <mergeCell ref="E17:E20"/>
    <mergeCell ref="I12:I14"/>
    <mergeCell ref="I15:I17"/>
    <mergeCell ref="I18:I20"/>
    <mergeCell ref="K4:K5"/>
    <mergeCell ref="K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2"/>
  <sheetViews>
    <sheetView tabSelected="1" topLeftCell="G1" zoomScale="119" zoomScaleNormal="100" workbookViewId="0">
      <selection activeCell="M14" sqref="M14"/>
    </sheetView>
  </sheetViews>
  <sheetFormatPr defaultRowHeight="15" x14ac:dyDescent="0.25"/>
  <cols>
    <col min="1" max="1" width="7" customWidth="1"/>
    <col min="2" max="2" width="13.5703125" style="17" customWidth="1"/>
    <col min="3" max="3" width="11.85546875" style="17" customWidth="1"/>
    <col min="4" max="4" width="20.42578125" style="17" customWidth="1"/>
    <col min="5" max="5" width="16.7109375" style="17" customWidth="1"/>
    <col min="6" max="6" width="9.85546875" style="17" bestFit="1" customWidth="1"/>
    <col min="7" max="7" width="10.85546875" style="17" customWidth="1"/>
    <col min="8" max="8" width="16" style="24" customWidth="1"/>
    <col min="9" max="9" width="13.5703125" style="24" customWidth="1"/>
    <col min="10" max="10" width="15.42578125" style="18" customWidth="1"/>
    <col min="11" max="11" width="13.42578125" style="18" customWidth="1"/>
    <col min="12" max="12" width="11.85546875" style="18" customWidth="1"/>
    <col min="13" max="13" width="17.85546875" style="11" customWidth="1"/>
    <col min="14" max="14" width="18.42578125" style="11" customWidth="1"/>
    <col min="15" max="15" width="12.140625" customWidth="1"/>
    <col min="16" max="16" width="12.5703125" style="34" customWidth="1"/>
    <col min="17" max="17" width="24.42578125" customWidth="1"/>
    <col min="18" max="18" width="17.42578125" customWidth="1"/>
    <col min="19" max="19" width="19.42578125" customWidth="1"/>
    <col min="20" max="20" width="17.5703125" customWidth="1"/>
    <col min="21" max="21" width="14.42578125" customWidth="1"/>
    <col min="24" max="24" width="14.42578125" bestFit="1" customWidth="1"/>
  </cols>
  <sheetData>
    <row r="1" spans="2:20" ht="25.15" customHeight="1" x14ac:dyDescent="0.25">
      <c r="B1" s="49" t="s">
        <v>47</v>
      </c>
    </row>
    <row r="2" spans="2:20" ht="26.45" customHeight="1" x14ac:dyDescent="0.25">
      <c r="B2" s="87" t="s">
        <v>64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2:20" ht="37.9" customHeight="1" x14ac:dyDescent="0.25">
      <c r="B3" s="103" t="s">
        <v>37</v>
      </c>
      <c r="C3" s="101" t="s">
        <v>38</v>
      </c>
      <c r="D3" s="101" t="s">
        <v>34</v>
      </c>
      <c r="E3" s="96" t="s">
        <v>59</v>
      </c>
      <c r="F3" s="97"/>
      <c r="G3" s="98"/>
      <c r="H3" s="99" t="s">
        <v>44</v>
      </c>
      <c r="I3" s="89" t="s">
        <v>39</v>
      </c>
      <c r="J3" s="90"/>
      <c r="K3" s="90"/>
      <c r="L3" s="91"/>
      <c r="M3" s="88" t="s">
        <v>45</v>
      </c>
      <c r="N3" s="92" t="s">
        <v>46</v>
      </c>
      <c r="O3" s="94" t="s">
        <v>32</v>
      </c>
      <c r="P3" s="37" t="s">
        <v>35</v>
      </c>
    </row>
    <row r="4" spans="2:20" ht="24" customHeight="1" x14ac:dyDescent="0.25">
      <c r="B4" s="104"/>
      <c r="C4" s="102"/>
      <c r="D4" s="102"/>
      <c r="E4" s="38" t="s">
        <v>7</v>
      </c>
      <c r="F4" s="38" t="s">
        <v>57</v>
      </c>
      <c r="G4" s="38" t="s">
        <v>58</v>
      </c>
      <c r="H4" s="100"/>
      <c r="I4" s="39" t="s">
        <v>43</v>
      </c>
      <c r="J4" s="40" t="s">
        <v>40</v>
      </c>
      <c r="K4" s="40" t="s">
        <v>41</v>
      </c>
      <c r="L4" s="40" t="s">
        <v>42</v>
      </c>
      <c r="M4" s="88"/>
      <c r="N4" s="93"/>
      <c r="O4" s="95"/>
      <c r="P4" s="33"/>
    </row>
    <row r="5" spans="2:20" ht="16.149999999999999" customHeight="1" x14ac:dyDescent="0.25">
      <c r="B5" s="79" t="s">
        <v>56</v>
      </c>
      <c r="C5" s="79"/>
      <c r="D5" s="21" t="s">
        <v>17</v>
      </c>
      <c r="E5" s="57">
        <f>F5+G5</f>
        <v>101540820</v>
      </c>
      <c r="F5" s="21">
        <v>0</v>
      </c>
      <c r="G5" s="62">
        <f>G7</f>
        <v>101540820</v>
      </c>
      <c r="H5" s="46">
        <f>I5+M5</f>
        <v>17918968</v>
      </c>
      <c r="I5" s="46">
        <f>SUM(J5:L5)</f>
        <v>17918968</v>
      </c>
      <c r="J5" s="26">
        <v>0</v>
      </c>
      <c r="K5" s="26">
        <v>0</v>
      </c>
      <c r="L5" s="26">
        <v>17918968</v>
      </c>
      <c r="M5" s="46">
        <v>0</v>
      </c>
      <c r="N5" s="46">
        <f>E5+H5</f>
        <v>119459788</v>
      </c>
      <c r="O5" s="29">
        <f>SUM(G5/N5)</f>
        <v>0.85000000167420353</v>
      </c>
      <c r="P5" s="36" t="s">
        <v>36</v>
      </c>
    </row>
    <row r="6" spans="2:20" ht="16.149999999999999" customHeight="1" x14ac:dyDescent="0.25">
      <c r="B6" s="80"/>
      <c r="C6" s="80"/>
      <c r="D6" s="22" t="s">
        <v>7</v>
      </c>
      <c r="E6" s="63">
        <f t="shared" ref="E6:F6" si="0">SUM(E5:E5)</f>
        <v>101540820</v>
      </c>
      <c r="F6" s="63">
        <f t="shared" si="0"/>
        <v>0</v>
      </c>
      <c r="G6" s="63">
        <f>SUM(G5:G5)</f>
        <v>101540820</v>
      </c>
      <c r="H6" s="25">
        <f>SUM(H5:H5)</f>
        <v>17918968</v>
      </c>
      <c r="I6" s="25">
        <f t="shared" ref="I6:N6" si="1">SUM(I5:I5)</f>
        <v>17918968</v>
      </c>
      <c r="J6" s="25">
        <f t="shared" si="1"/>
        <v>0</v>
      </c>
      <c r="K6" s="25">
        <f t="shared" si="1"/>
        <v>0</v>
      </c>
      <c r="L6" s="25">
        <f t="shared" si="1"/>
        <v>17918968</v>
      </c>
      <c r="M6" s="25">
        <f t="shared" si="1"/>
        <v>0</v>
      </c>
      <c r="N6" s="25">
        <f t="shared" si="1"/>
        <v>119459788</v>
      </c>
      <c r="O6" s="32">
        <f>SUM(G6/N6)</f>
        <v>0.85000000167420353</v>
      </c>
      <c r="P6" s="36" t="s">
        <v>36</v>
      </c>
    </row>
    <row r="7" spans="2:20" ht="19.350000000000001" customHeight="1" x14ac:dyDescent="0.25">
      <c r="B7" s="81" t="s">
        <v>55</v>
      </c>
      <c r="C7" s="81" t="s">
        <v>54</v>
      </c>
      <c r="D7" s="30" t="s">
        <v>17</v>
      </c>
      <c r="E7" s="19">
        <f>F7+G7</f>
        <v>101540820</v>
      </c>
      <c r="F7" s="30">
        <v>0</v>
      </c>
      <c r="G7" s="56">
        <v>101540820</v>
      </c>
      <c r="H7" s="47">
        <f>I7+M7</f>
        <v>17918968</v>
      </c>
      <c r="I7" s="47">
        <f>SUM(J7:L7)</f>
        <v>17918968</v>
      </c>
      <c r="J7" s="20">
        <v>0</v>
      </c>
      <c r="K7" s="20">
        <v>0</v>
      </c>
      <c r="L7" s="20">
        <v>17918968</v>
      </c>
      <c r="M7" s="47">
        <v>0</v>
      </c>
      <c r="N7" s="48">
        <f>E7+H7</f>
        <v>119459788</v>
      </c>
      <c r="O7" s="28">
        <f>SUM(G7/N7)</f>
        <v>0.85000000167420353</v>
      </c>
      <c r="P7" s="36" t="s">
        <v>36</v>
      </c>
    </row>
    <row r="8" spans="2:20" ht="19.350000000000001" customHeight="1" x14ac:dyDescent="0.25">
      <c r="B8" s="82"/>
      <c r="C8" s="82"/>
      <c r="D8" s="41" t="s">
        <v>7</v>
      </c>
      <c r="E8" s="64">
        <f t="shared" ref="E8:F8" si="2">SUM(E7:E7)</f>
        <v>101540820</v>
      </c>
      <c r="F8" s="64">
        <f t="shared" si="2"/>
        <v>0</v>
      </c>
      <c r="G8" s="64">
        <f>SUM(G7:G7)</f>
        <v>101540820</v>
      </c>
      <c r="H8" s="23">
        <f>SUM(H7:H7)</f>
        <v>17918968</v>
      </c>
      <c r="I8" s="23">
        <f t="shared" ref="I8:N8" si="3">SUM(I7:I7)</f>
        <v>17918968</v>
      </c>
      <c r="J8" s="23">
        <f t="shared" si="3"/>
        <v>0</v>
      </c>
      <c r="K8" s="23">
        <f t="shared" si="3"/>
        <v>0</v>
      </c>
      <c r="L8" s="23">
        <f t="shared" si="3"/>
        <v>17918968</v>
      </c>
      <c r="M8" s="23">
        <f t="shared" si="3"/>
        <v>0</v>
      </c>
      <c r="N8" s="23">
        <f t="shared" si="3"/>
        <v>119459788</v>
      </c>
      <c r="O8" s="27">
        <f>SUM(G8/N8)</f>
        <v>0.85000000167420353</v>
      </c>
      <c r="P8" s="36" t="s">
        <v>36</v>
      </c>
    </row>
    <row r="9" spans="2:20" ht="19.899999999999999" customHeight="1" x14ac:dyDescent="0.25">
      <c r="B9" s="83" t="s">
        <v>33</v>
      </c>
      <c r="C9" s="84"/>
      <c r="D9" s="22" t="s">
        <v>17</v>
      </c>
      <c r="E9" s="25">
        <f>E6</f>
        <v>101540820</v>
      </c>
      <c r="F9" s="25">
        <f t="shared" ref="F9:N9" si="4">F6</f>
        <v>0</v>
      </c>
      <c r="G9" s="25">
        <f t="shared" si="4"/>
        <v>101540820</v>
      </c>
      <c r="H9" s="25">
        <f t="shared" si="4"/>
        <v>17918968</v>
      </c>
      <c r="I9" s="25">
        <f t="shared" si="4"/>
        <v>17918968</v>
      </c>
      <c r="J9" s="25">
        <f t="shared" si="4"/>
        <v>0</v>
      </c>
      <c r="K9" s="25">
        <f t="shared" si="4"/>
        <v>0</v>
      </c>
      <c r="L9" s="25">
        <f t="shared" si="4"/>
        <v>17918968</v>
      </c>
      <c r="M9" s="25">
        <f t="shared" si="4"/>
        <v>0</v>
      </c>
      <c r="N9" s="25">
        <f t="shared" si="4"/>
        <v>119459788</v>
      </c>
      <c r="O9" s="32">
        <f>SUM(G9/N9)</f>
        <v>0.85000000167420353</v>
      </c>
      <c r="P9" s="36" t="s">
        <v>36</v>
      </c>
      <c r="Q9" s="11"/>
      <c r="R9" s="11"/>
      <c r="S9" s="11"/>
      <c r="T9" s="11"/>
    </row>
    <row r="10" spans="2:20" ht="19.899999999999999" customHeight="1" x14ac:dyDescent="0.25">
      <c r="B10" s="85"/>
      <c r="C10" s="86"/>
      <c r="D10" s="22" t="s">
        <v>7</v>
      </c>
      <c r="E10" s="25">
        <f>E9</f>
        <v>101540820</v>
      </c>
      <c r="F10" s="25">
        <f t="shared" ref="F10:N10" si="5">F9</f>
        <v>0</v>
      </c>
      <c r="G10" s="25">
        <f t="shared" si="5"/>
        <v>101540820</v>
      </c>
      <c r="H10" s="25">
        <f t="shared" si="5"/>
        <v>17918968</v>
      </c>
      <c r="I10" s="25">
        <f t="shared" si="5"/>
        <v>17918968</v>
      </c>
      <c r="J10" s="25">
        <f t="shared" si="5"/>
        <v>0</v>
      </c>
      <c r="K10" s="25">
        <f t="shared" si="5"/>
        <v>0</v>
      </c>
      <c r="L10" s="25">
        <f t="shared" si="5"/>
        <v>17918968</v>
      </c>
      <c r="M10" s="25">
        <f t="shared" si="5"/>
        <v>0</v>
      </c>
      <c r="N10" s="25">
        <f t="shared" si="5"/>
        <v>119459788</v>
      </c>
      <c r="O10" s="32">
        <f>O9</f>
        <v>0.85000000167420353</v>
      </c>
      <c r="P10" s="36" t="s">
        <v>36</v>
      </c>
      <c r="Q10" s="11"/>
      <c r="R10" s="11"/>
      <c r="S10" s="11"/>
      <c r="T10" s="11"/>
    </row>
    <row r="11" spans="2:20" x14ac:dyDescent="0.25">
      <c r="P11" s="35"/>
      <c r="Q11" s="11"/>
      <c r="R11" s="11"/>
      <c r="S11" s="11"/>
      <c r="T11" s="11"/>
    </row>
    <row r="12" spans="2:20" x14ac:dyDescent="0.25">
      <c r="B12" s="42"/>
      <c r="C12" s="42"/>
      <c r="D12" s="43"/>
      <c r="E12" s="43"/>
      <c r="F12" s="43"/>
      <c r="G12" s="43"/>
      <c r="H12" s="44"/>
      <c r="I12" s="44"/>
      <c r="J12" s="45"/>
      <c r="K12" s="45"/>
      <c r="L12" s="45"/>
      <c r="M12" s="31"/>
      <c r="N12" s="31"/>
      <c r="P12" s="35"/>
      <c r="Q12" s="11"/>
      <c r="R12" s="11"/>
      <c r="S12" s="11"/>
      <c r="T12" s="11"/>
    </row>
  </sheetData>
  <mergeCells count="15">
    <mergeCell ref="B2:P2"/>
    <mergeCell ref="M3:M4"/>
    <mergeCell ref="I3:L3"/>
    <mergeCell ref="N3:N4"/>
    <mergeCell ref="O3:O4"/>
    <mergeCell ref="E3:G3"/>
    <mergeCell ref="H3:H4"/>
    <mergeCell ref="D3:D4"/>
    <mergeCell ref="C3:C4"/>
    <mergeCell ref="B3:B4"/>
    <mergeCell ref="B5:B6"/>
    <mergeCell ref="C5:C6"/>
    <mergeCell ref="C7:C8"/>
    <mergeCell ref="B7:B8"/>
    <mergeCell ref="B9:C10"/>
  </mergeCells>
  <phoneticPr fontId="11" type="noConversion"/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D10" sqref="D10"/>
    </sheetView>
  </sheetViews>
  <sheetFormatPr defaultRowHeight="15" x14ac:dyDescent="0.25"/>
  <cols>
    <col min="1" max="1" width="14.85546875" customWidth="1"/>
    <col min="2" max="2" width="11.140625" customWidth="1"/>
    <col min="3" max="3" width="12.42578125" style="54" customWidth="1"/>
    <col min="4" max="4" width="16" style="54" customWidth="1"/>
    <col min="5" max="5" width="15.42578125" style="52" customWidth="1"/>
    <col min="6" max="6" width="18.140625" style="58" customWidth="1"/>
  </cols>
  <sheetData>
    <row r="1" spans="1:6" x14ac:dyDescent="0.25">
      <c r="A1" s="50" t="s">
        <v>48</v>
      </c>
    </row>
    <row r="2" spans="1:6" ht="52.7" customHeight="1" x14ac:dyDescent="0.25">
      <c r="A2" s="51" t="s">
        <v>49</v>
      </c>
      <c r="B2" s="51" t="s">
        <v>50</v>
      </c>
      <c r="C2" s="51" t="s">
        <v>51</v>
      </c>
      <c r="D2" s="51" t="s">
        <v>38</v>
      </c>
      <c r="E2" s="51" t="s">
        <v>52</v>
      </c>
      <c r="F2" s="59" t="s">
        <v>53</v>
      </c>
    </row>
    <row r="3" spans="1:6" x14ac:dyDescent="0.25">
      <c r="A3" s="105" t="s">
        <v>56</v>
      </c>
      <c r="B3" s="105" t="s">
        <v>60</v>
      </c>
      <c r="C3" s="106" t="s">
        <v>65</v>
      </c>
      <c r="D3" s="105" t="s">
        <v>61</v>
      </c>
      <c r="E3" s="53" t="s">
        <v>62</v>
      </c>
      <c r="F3" s="60">
        <v>63970717</v>
      </c>
    </row>
    <row r="4" spans="1:6" x14ac:dyDescent="0.25">
      <c r="A4" s="105"/>
      <c r="B4" s="105"/>
      <c r="C4" s="106"/>
      <c r="D4" s="105"/>
      <c r="E4" s="53" t="s">
        <v>63</v>
      </c>
      <c r="F4" s="60">
        <v>37570103</v>
      </c>
    </row>
    <row r="5" spans="1:6" x14ac:dyDescent="0.25">
      <c r="E5" s="61" t="s">
        <v>19</v>
      </c>
      <c r="F5" s="15">
        <f>SUM(F3:F4)</f>
        <v>101540820</v>
      </c>
    </row>
    <row r="6" spans="1:6" x14ac:dyDescent="0.25">
      <c r="E6" s="55"/>
    </row>
    <row r="7" spans="1:6" x14ac:dyDescent="0.25">
      <c r="E7" s="55"/>
    </row>
    <row r="8" spans="1:6" x14ac:dyDescent="0.25">
      <c r="E8" s="55"/>
    </row>
  </sheetData>
  <mergeCells count="4">
    <mergeCell ref="A3:A4"/>
    <mergeCell ref="B3:B4"/>
    <mergeCell ref="C3:C4"/>
    <mergeCell ref="D3:D4"/>
  </mergeCells>
  <phoneticPr fontId="11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wyjściowe</vt:lpstr>
      <vt:lpstr>Tabela 1.</vt:lpstr>
      <vt:lpstr>Tabela 2.</vt:lpstr>
      <vt:lpstr>'Tabela 1.'!Obszar_wydruku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Małecki Łukasz</dc:creator>
  <cp:keywords/>
  <dc:description/>
  <cp:lastModifiedBy>Marysia M. (Programowanie)</cp:lastModifiedBy>
  <cp:revision/>
  <cp:lastPrinted>2023-02-27T09:26:09Z</cp:lastPrinted>
  <dcterms:created xsi:type="dcterms:W3CDTF">2015-06-05T18:19:34Z</dcterms:created>
  <dcterms:modified xsi:type="dcterms:W3CDTF">2023-03-08T08:32:38Z</dcterms:modified>
  <cp:category/>
  <cp:contentStatus/>
</cp:coreProperties>
</file>